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4790" windowHeight="7380" activeTab="0"/>
  </bookViews>
  <sheets>
    <sheet name="Rate Table" sheetId="1" r:id="rId1"/>
    <sheet name="Simplified Rate Table" sheetId="2" r:id="rId2"/>
    <sheet name="Sales Table" sheetId="3" r:id="rId3"/>
  </sheets>
  <definedNames/>
  <calcPr fullCalcOnLoad="1"/>
</workbook>
</file>

<file path=xl/comments1.xml><?xml version="1.0" encoding="utf-8"?>
<comments xmlns="http://schemas.openxmlformats.org/spreadsheetml/2006/main">
  <authors>
    <author>Jon Acampora</author>
  </authors>
  <commentList>
    <comment ref="H4" authorId="0">
      <text>
        <r>
          <rPr>
            <b/>
            <sz val="9"/>
            <rFont val="Tahoma"/>
            <family val="2"/>
          </rPr>
          <t>Jon Acampora:</t>
        </r>
        <r>
          <rPr>
            <sz val="9"/>
            <rFont val="Tahoma"/>
            <family val="2"/>
          </rPr>
          <t xml:space="preserve">
Payout rate for every 1% increment in attainment in each tier.
</t>
        </r>
        <r>
          <rPr>
            <b/>
            <sz val="9"/>
            <rFont val="Tahoma"/>
            <family val="2"/>
          </rPr>
          <t>Rate Curve Slope</t>
        </r>
      </text>
    </comment>
    <comment ref="G4" authorId="0">
      <text>
        <r>
          <rPr>
            <b/>
            <sz val="9"/>
            <rFont val="Tahoma"/>
            <family val="2"/>
          </rPr>
          <t>Jon Acampora:</t>
        </r>
        <r>
          <rPr>
            <sz val="9"/>
            <rFont val="Tahoma"/>
            <family val="2"/>
          </rPr>
          <t xml:space="preserve">
Total eligible payout % at each tier.</t>
        </r>
      </text>
    </comment>
    <comment ref="F4" authorId="0">
      <text>
        <r>
          <rPr>
            <b/>
            <sz val="9"/>
            <rFont val="Tahoma"/>
            <family val="2"/>
          </rPr>
          <t>Jon Acampora:</t>
        </r>
        <r>
          <rPr>
            <sz val="9"/>
            <rFont val="Tahoma"/>
            <family val="2"/>
          </rPr>
          <t xml:space="preserve">
Difference between min and max quota attainment in each tier.</t>
        </r>
      </text>
    </comment>
    <comment ref="I4" authorId="0">
      <text>
        <r>
          <rPr>
            <b/>
            <sz val="9"/>
            <rFont val="Tahoma"/>
            <family val="2"/>
          </rPr>
          <t>Jon Acampora:</t>
        </r>
        <r>
          <rPr>
            <sz val="9"/>
            <rFont val="Tahoma"/>
            <family val="2"/>
          </rPr>
          <t xml:space="preserve">
Difference between payout rates at each tier used for cumulative calculation.</t>
        </r>
      </text>
    </comment>
    <comment ref="J4" authorId="0">
      <text>
        <r>
          <rPr>
            <b/>
            <sz val="9"/>
            <rFont val="Tahoma"/>
            <family val="2"/>
          </rPr>
          <t xml:space="preserve">Jon Acampora:
</t>
        </r>
        <r>
          <rPr>
            <sz val="9"/>
            <rFont val="Tahoma"/>
            <family val="2"/>
          </rPr>
          <t>Formula combined into one column using only Payout and Tier Max columns.</t>
        </r>
      </text>
    </comment>
    <comment ref="C13" authorId="0">
      <text>
        <r>
          <rPr>
            <b/>
            <sz val="9"/>
            <rFont val="Tahoma"/>
            <family val="2"/>
          </rPr>
          <t>Jon Acampora:</t>
        </r>
        <r>
          <rPr>
            <sz val="9"/>
            <rFont val="Tahoma"/>
            <family val="2"/>
          </rPr>
          <t xml:space="preserve">
The double negative (--) in front of the arguments is used to turn the argument into a numeric value.  It is the same as multiplying the argument by 1.  
The first argument would return TRUE/FALSE instead of 1,0 if it was not converted to numeric.  
There are a few different types of notation for SUMPRODUCT arguments.</t>
        </r>
      </text>
    </comment>
  </commentList>
</comments>
</file>

<file path=xl/comments2.xml><?xml version="1.0" encoding="utf-8"?>
<comments xmlns="http://schemas.openxmlformats.org/spreadsheetml/2006/main">
  <authors>
    <author>Jon Acampora</author>
  </authors>
  <commentList>
    <comment ref="F7" authorId="0">
      <text>
        <r>
          <rPr>
            <b/>
            <sz val="9"/>
            <rFont val="Tahoma"/>
            <family val="2"/>
          </rPr>
          <t xml:space="preserve">Jon Acampora:
</t>
        </r>
        <r>
          <rPr>
            <sz val="9"/>
            <rFont val="Tahoma"/>
            <family val="2"/>
          </rPr>
          <t>Formula combined into one column using only Payout and Tier Max columns.
Note the formula is different in each of the first three rows, then remains the same for the rest of the tiers.</t>
        </r>
      </text>
    </comment>
  </commentList>
</comments>
</file>

<file path=xl/sharedStrings.xml><?xml version="1.0" encoding="utf-8"?>
<sst xmlns="http://schemas.openxmlformats.org/spreadsheetml/2006/main" count="70" uniqueCount="58">
  <si>
    <t>Tier Range</t>
  </si>
  <si>
    <t>Tiered Commission Rate Calculation Using SUMPRODUCT</t>
  </si>
  <si>
    <t>Total Payout</t>
  </si>
  <si>
    <t>Payout at Tier</t>
  </si>
  <si>
    <t>Payout Rate</t>
  </si>
  <si>
    <t>Quota Attainment</t>
  </si>
  <si>
    <t>Payout %</t>
  </si>
  <si>
    <t>Differential Rate</t>
  </si>
  <si>
    <t>Attainment %</t>
  </si>
  <si>
    <t>Differential Rate Combined</t>
  </si>
  <si>
    <t>Commission Calculator</t>
  </si>
  <si>
    <t>Rate Table</t>
  </si>
  <si>
    <t>Attain &gt; Tier Min</t>
  </si>
  <si>
    <t>Attain - Tier Min</t>
  </si>
  <si>
    <t>Diff Rate</t>
  </si>
  <si>
    <t>Product</t>
  </si>
  <si>
    <t>SUMPRODUCT Explained</t>
  </si>
  <si>
    <t>Rate Curve Chart Data</t>
  </si>
  <si>
    <t>Payout</t>
  </si>
  <si>
    <t>Attain Tier Min</t>
  </si>
  <si>
    <t>Attain Tier Max</t>
  </si>
  <si>
    <t>Cumulative Chart Data</t>
  </si>
  <si>
    <t>X1</t>
  </si>
  <si>
    <t>X2</t>
  </si>
  <si>
    <t>Y1</t>
  </si>
  <si>
    <t>Y2</t>
  </si>
  <si>
    <t>Tier</t>
  </si>
  <si>
    <t>Tier 1</t>
  </si>
  <si>
    <t>Tier 2</t>
  </si>
  <si>
    <t>Tier 3</t>
  </si>
  <si>
    <t>Tier 4</t>
  </si>
  <si>
    <t>Tier 5</t>
  </si>
  <si>
    <t>Payout Vert</t>
  </si>
  <si>
    <t xml:space="preserve">The Differential Rate can be combined into one column (see column F).  </t>
  </si>
  <si>
    <t>This method only requires 4 columns to calculate the payout (columns C-F).</t>
  </si>
  <si>
    <t>Rep Name</t>
  </si>
  <si>
    <t>Sales $</t>
  </si>
  <si>
    <t>Quota $</t>
  </si>
  <si>
    <t>Total Payout $</t>
  </si>
  <si>
    <t>Tanner Camacho</t>
  </si>
  <si>
    <t>Colorado Duffy</t>
  </si>
  <si>
    <t>Acton Craft</t>
  </si>
  <si>
    <t>Eagan Schwartz</t>
  </si>
  <si>
    <t>Dieter Jones</t>
  </si>
  <si>
    <t>Asher Dean</t>
  </si>
  <si>
    <t>Norman Gould</t>
  </si>
  <si>
    <t>Omar Burns</t>
  </si>
  <si>
    <t>Kirk Fox</t>
  </si>
  <si>
    <t>Chaney Lara</t>
  </si>
  <si>
    <t>Total Payout %</t>
  </si>
  <si>
    <t>Total Commission $</t>
  </si>
  <si>
    <t>Total</t>
  </si>
  <si>
    <t>Tiered Commission Rate Calculation Using SUMPRODUCT - Sales Table</t>
  </si>
  <si>
    <t>The SUMPRODUCT formulas is used in each row of the Total Payout % column (F).</t>
  </si>
  <si>
    <t>first three tiers.  Then it</t>
  </si>
  <si>
    <t xml:space="preserve">remains the same for the </t>
  </si>
  <si>
    <t>rest.</t>
  </si>
  <si>
    <t>&lt;- Formula is different for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</si>
</sst>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0.0%"/>
    <numFmt numFmtId="166" formatCode="_(* #,##0.0_);_(* \(#,##0.0\);_(* &quot;-&quot;??_);_(@_)"/>
    <numFmt numFmtId="167" formatCode="_(* #,##0_);_(* \(#,##0\);_(* &quot;-&quot;??_);_(@_)"/>
    <numFmt numFmtId="168" formatCode="_(* #,##0.0_);_(* \(#,##0.0\);_(* &quot;-&quot;?_);_(@_)"/>
  </numFmts>
  <fonts count="51">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1"/>
      <color indexed="30"/>
      <name val="Calibri"/>
      <family val="2"/>
    </font>
    <font>
      <b/>
      <sz val="14"/>
      <color indexed="8"/>
      <name val="Cambria"/>
      <family val="1"/>
    </font>
    <font>
      <b/>
      <sz val="12"/>
      <color indexed="8"/>
      <name val="Cambria"/>
      <family val="1"/>
    </font>
    <font>
      <sz val="10"/>
      <color indexed="8"/>
      <name val="Calibri"/>
      <family val="0"/>
    </font>
    <font>
      <b/>
      <sz val="10"/>
      <color indexed="63"/>
      <name val="Calibri"/>
      <family val="0"/>
    </font>
    <font>
      <b/>
      <sz val="10"/>
      <color indexed="8"/>
      <name val="Calibri"/>
      <family val="0"/>
    </font>
    <font>
      <b/>
      <sz val="16"/>
      <color indexed="62"/>
      <name val="Calibri"/>
      <family val="0"/>
    </font>
    <font>
      <b/>
      <sz val="10"/>
      <color indexed="9"/>
      <name val="Calibri"/>
      <family val="0"/>
    </font>
    <font>
      <b/>
      <sz val="16"/>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1"/>
      <color rgb="FF0070C0"/>
      <name val="Calibri"/>
      <family val="2"/>
    </font>
    <font>
      <b/>
      <sz val="14"/>
      <color theme="1"/>
      <name val="Cambria"/>
      <family val="1"/>
    </font>
    <font>
      <b/>
      <sz val="12"/>
      <color theme="1"/>
      <name val="Cambri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0499799996614456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medium">
        <color theme="1"/>
      </left>
      <right style="thin">
        <color theme="0" tint="-0.24993999302387238"/>
      </right>
      <top style="thin"/>
      <bottom style="thin">
        <color theme="0" tint="-0.24993999302387238"/>
      </bottom>
    </border>
    <border>
      <left style="medium">
        <color theme="1"/>
      </left>
      <right style="thin">
        <color theme="0" tint="-0.24993999302387238"/>
      </right>
      <top style="thin">
        <color theme="0" tint="-0.24993999302387238"/>
      </top>
      <bottom style="thin">
        <color theme="0" tint="-0.24993999302387238"/>
      </bottom>
    </border>
    <border>
      <left style="medium">
        <color theme="1"/>
      </left>
      <right style="thin">
        <color theme="0" tint="-0.24993999302387238"/>
      </right>
      <top style="thin">
        <color theme="0" tint="-0.24993999302387238"/>
      </top>
      <bottom style="medium">
        <color theme="1"/>
      </bottom>
    </border>
    <border>
      <left style="thin">
        <color theme="0" tint="-0.24993999302387238"/>
      </left>
      <right style="thin">
        <color theme="0" tint="-0.24993999302387238"/>
      </right>
      <top style="thin">
        <color theme="0" tint="-0.24993999302387238"/>
      </top>
      <bottom style="medium">
        <color theme="1"/>
      </bottom>
    </border>
    <border>
      <left style="medium">
        <color theme="1"/>
      </left>
      <right style="thin">
        <color theme="0" tint="-0.24993999302387238"/>
      </right>
      <top style="medium">
        <color theme="1"/>
      </top>
      <bottom style="thin"/>
    </border>
    <border>
      <left style="thin">
        <color theme="0" tint="-0.24993999302387238"/>
      </left>
      <right style="thin">
        <color theme="0" tint="-0.24993999302387238"/>
      </right>
      <top style="medium">
        <color theme="1"/>
      </top>
      <bottom style="thin"/>
    </border>
    <border>
      <left style="thin">
        <color theme="0" tint="-0.24993999302387238"/>
      </left>
      <right style="medium">
        <color theme="1"/>
      </right>
      <top style="medium">
        <color theme="1"/>
      </top>
      <bottom style="thin"/>
    </border>
    <border>
      <left style="medium"/>
      <right style="thin">
        <color theme="0" tint="-0.24993999302387238"/>
      </right>
      <top style="medium"/>
      <bottom style="thin"/>
    </border>
    <border>
      <left style="thin">
        <color theme="0" tint="-0.24993999302387238"/>
      </left>
      <right style="medium"/>
      <top style="medium"/>
      <bottom style="thin"/>
    </border>
    <border>
      <left style="medium"/>
      <right style="thin">
        <color theme="0" tint="-0.24993999302387238"/>
      </right>
      <top>
        <color indexed="63"/>
      </top>
      <bottom style="medium"/>
    </border>
    <border>
      <left style="thin">
        <color theme="0" tint="-0.24993999302387238"/>
      </left>
      <right style="medium"/>
      <top>
        <color indexed="63"/>
      </top>
      <bottom style="medium"/>
    </border>
    <border>
      <left>
        <color indexed="63"/>
      </left>
      <right style="thin">
        <color theme="0" tint="-0.24993999302387238"/>
      </right>
      <top style="medium">
        <color theme="1"/>
      </top>
      <bottom style="thin"/>
    </border>
    <border>
      <left>
        <color indexed="63"/>
      </left>
      <right style="thin">
        <color theme="0" tint="-0.24993999302387238"/>
      </right>
      <top style="thin"/>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medium">
        <color theme="1"/>
      </bottom>
    </border>
    <border>
      <left style="thin">
        <color theme="0" tint="-0.24993999302387238"/>
      </left>
      <right style="thin">
        <color theme="1"/>
      </right>
      <top style="medium">
        <color theme="1"/>
      </top>
      <bottom style="thin"/>
    </border>
    <border>
      <left style="thin">
        <color theme="0" tint="-0.24993999302387238"/>
      </left>
      <right style="thin">
        <color theme="1"/>
      </right>
      <top style="thin"/>
      <bottom style="thin">
        <color theme="0" tint="-0.24993999302387238"/>
      </bottom>
    </border>
    <border>
      <left style="thin">
        <color theme="0" tint="-0.24993999302387238"/>
      </left>
      <right style="thin">
        <color theme="1"/>
      </right>
      <top style="thin">
        <color theme="0" tint="-0.24993999302387238"/>
      </top>
      <bottom style="thin">
        <color theme="0" tint="-0.24993999302387238"/>
      </bottom>
    </border>
    <border>
      <left style="thin">
        <color theme="0" tint="-0.24993999302387238"/>
      </left>
      <right style="thin">
        <color theme="1"/>
      </right>
      <top style="thin">
        <color theme="0" tint="-0.24993999302387238"/>
      </top>
      <bottom style="medium">
        <color theme="1"/>
      </bottom>
    </border>
    <border>
      <left style="thin">
        <color theme="0" tint="-0.24993999302387238"/>
      </left>
      <right style="medium">
        <color theme="1"/>
      </right>
      <top style="thin"/>
      <bottom style="thin">
        <color theme="0" tint="-0.24993999302387238"/>
      </bottom>
    </border>
    <border>
      <left style="thin">
        <color theme="0" tint="-0.24993999302387238"/>
      </left>
      <right style="medium">
        <color theme="1"/>
      </right>
      <top style="thin">
        <color theme="0" tint="-0.24993999302387238"/>
      </top>
      <bottom style="thin">
        <color theme="0" tint="-0.24993999302387238"/>
      </bottom>
    </border>
    <border>
      <left style="thin">
        <color theme="0" tint="-0.24993999302387238"/>
      </left>
      <right style="medium">
        <color theme="1"/>
      </right>
      <top style="thin">
        <color theme="0" tint="-0.24993999302387238"/>
      </top>
      <bottom style="medium">
        <color theme="1"/>
      </bottom>
    </border>
    <border>
      <left>
        <color indexed="63"/>
      </left>
      <right>
        <color indexed="63"/>
      </right>
      <top>
        <color indexed="63"/>
      </top>
      <bottom style="thin">
        <color theme="6" tint="0.3999499976634979"/>
      </bottom>
    </border>
    <border>
      <left style="thin">
        <color theme="0" tint="-0.24993999302387238"/>
      </left>
      <right style="thin">
        <color theme="0" tint="-0.24993999302387238"/>
      </right>
      <top style="medium"/>
      <bottom style="thin"/>
    </border>
    <border>
      <left style="thin">
        <color theme="0" tint="-0.24993999302387238"/>
      </left>
      <right style="medium"/>
      <top style="thin"/>
      <bottom style="thin">
        <color theme="0" tint="-0.24993999302387238"/>
      </bottom>
    </border>
    <border>
      <left style="thin">
        <color theme="0" tint="-0.24993999302387238"/>
      </left>
      <right style="medium"/>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medium"/>
    </border>
    <border>
      <left style="thin">
        <color theme="0" tint="-0.24993999302387238"/>
      </left>
      <right style="medium"/>
      <top style="thin">
        <color theme="0" tint="-0.24993999302387238"/>
      </top>
      <bottom style="medium"/>
    </border>
    <border>
      <left style="medium"/>
      <right style="medium"/>
      <top style="medium"/>
      <bottom style="medium"/>
    </border>
    <border>
      <left style="medium"/>
      <right style="thin">
        <color theme="0" tint="-0.24993999302387238"/>
      </right>
      <top style="thin">
        <color theme="0" tint="-0.24993999302387238"/>
      </top>
      <bottom style="thin">
        <color theme="0" tint="-0.24993999302387238"/>
      </bottom>
    </border>
    <border>
      <left style="medium"/>
      <right style="thin">
        <color theme="0" tint="-0.24993999302387238"/>
      </right>
      <top style="thin">
        <color theme="0" tint="-0.24993999302387238"/>
      </top>
      <bottom style="medium"/>
    </border>
    <border>
      <left style="medium"/>
      <right style="thin">
        <color theme="0" tint="-0.24993999302387238"/>
      </right>
      <top style="thin"/>
      <bottom style="thin">
        <color theme="0" tint="-0.24993999302387238"/>
      </bottom>
    </border>
    <border>
      <left>
        <color indexed="63"/>
      </left>
      <right style="thin">
        <color theme="0" tint="-0.24993999302387238"/>
      </right>
      <top style="medium"/>
      <bottom style="thin"/>
    </border>
    <border>
      <left>
        <color indexed="63"/>
      </left>
      <right style="thin">
        <color theme="0" tint="-0.24993999302387238"/>
      </right>
      <top style="thin">
        <color theme="0" tint="-0.24993999302387238"/>
      </top>
      <bottom style="medium"/>
    </border>
    <border>
      <left style="medium">
        <color theme="1"/>
      </left>
      <right style="medium">
        <color theme="1"/>
      </right>
      <top>
        <color indexed="63"/>
      </top>
      <bottom>
        <color indexed="63"/>
      </bottom>
    </border>
    <border>
      <left style="thin"/>
      <right style="thin">
        <color theme="0" tint="-0.24993999302387238"/>
      </right>
      <top style="medium"/>
      <bottom style="thin"/>
    </border>
    <border>
      <left style="medium"/>
      <right style="thin"/>
      <top style="medium"/>
      <bottom style="thin"/>
    </border>
    <border>
      <left style="medium"/>
      <right style="thin"/>
      <top style="thin"/>
      <bottom style="thin">
        <color theme="0" tint="-0.24993999302387238"/>
      </bottom>
    </border>
    <border>
      <left style="medium"/>
      <right style="thin"/>
      <top style="thin">
        <color theme="0" tint="-0.24993999302387238"/>
      </top>
      <bottom style="thin">
        <color theme="0" tint="-0.24993999302387238"/>
      </bottom>
    </border>
    <border>
      <left style="medium"/>
      <right style="thin"/>
      <top style="thin">
        <color theme="0" tint="-0.24993999302387238"/>
      </top>
      <bottom style="medium"/>
    </border>
    <border>
      <left style="thin"/>
      <right style="thin">
        <color theme="0" tint="-0.24993999302387238"/>
      </right>
      <top style="thin">
        <color theme="0" tint="-0.24993999302387238"/>
      </top>
      <bottom style="thin">
        <color theme="0" tint="-0.24993999302387238"/>
      </bottom>
    </border>
    <border>
      <left style="medium"/>
      <right style="thin"/>
      <top style="medium"/>
      <bottom style="medium"/>
    </border>
    <border>
      <left style="thin"/>
      <right style="thin">
        <color theme="0" tint="-0.24993999302387238"/>
      </right>
      <top style="medium"/>
      <bottom style="medium"/>
    </border>
    <border>
      <left style="thin">
        <color theme="0" tint="-0.24993999302387238"/>
      </left>
      <right style="thin">
        <color theme="0" tint="-0.24993999302387238"/>
      </right>
      <top style="medium"/>
      <bottom style="medium"/>
    </border>
    <border>
      <left style="thin">
        <color theme="0" tint="-0.24993999302387238"/>
      </left>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style="medium"/>
      <right style="thin">
        <color theme="0" tint="-0.24993999302387238"/>
      </right>
      <top style="thin">
        <color theme="0" tint="-0.24993999302387238"/>
      </top>
      <bottom>
        <color indexed="63"/>
      </bottom>
    </border>
    <border>
      <left style="thin">
        <color theme="0" tint="-0.24993999302387238"/>
      </left>
      <right style="thin">
        <color theme="0" tint="-0.24993999302387238"/>
      </right>
      <top style="thin">
        <color theme="0" tint="-0.24993999302387238"/>
      </top>
      <bottom>
        <color indexed="63"/>
      </bottom>
    </border>
    <border>
      <left style="thin">
        <color theme="0" tint="-0.24993999302387238"/>
      </left>
      <right style="medium"/>
      <top style="thin">
        <color theme="0" tint="-0.24993999302387238"/>
      </top>
      <bottom>
        <color indexed="63"/>
      </bottom>
    </border>
    <border>
      <left style="medium"/>
      <right style="thin">
        <color theme="0" tint="-0.24993999302387238"/>
      </right>
      <top style="thin"/>
      <bottom style="medium"/>
    </border>
    <border>
      <left style="thin">
        <color theme="0" tint="-0.24993999302387238"/>
      </left>
      <right style="thin">
        <color theme="0" tint="-0.24993999302387238"/>
      </right>
      <top style="thin"/>
      <bottom style="medium"/>
    </border>
    <border>
      <left style="thin">
        <color theme="0" tint="-0.24993999302387238"/>
      </left>
      <right style="medium"/>
      <top style="thin"/>
      <bottom style="mediu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9">
    <xf numFmtId="0" fontId="0" fillId="0" borderId="0" xfId="0" applyFont="1" applyAlignment="1">
      <alignment/>
    </xf>
    <xf numFmtId="0" fontId="0" fillId="0" borderId="0" xfId="0" applyFont="1" applyAlignment="1">
      <alignment/>
    </xf>
    <xf numFmtId="0" fontId="46" fillId="0" borderId="0" xfId="0" applyFont="1" applyAlignment="1">
      <alignment/>
    </xf>
    <xf numFmtId="9" fontId="0" fillId="0" borderId="10" xfId="0" applyNumberFormat="1" applyFont="1" applyBorder="1" applyAlignment="1">
      <alignment horizontal="center"/>
    </xf>
    <xf numFmtId="43" fontId="0" fillId="0" borderId="10" xfId="42" applyFont="1" applyBorder="1" applyAlignment="1">
      <alignment/>
    </xf>
    <xf numFmtId="9" fontId="0" fillId="0" borderId="11" xfId="0" applyNumberFormat="1" applyFont="1" applyBorder="1" applyAlignment="1">
      <alignment horizontal="center"/>
    </xf>
    <xf numFmtId="43" fontId="0" fillId="0" borderId="11" xfId="42" applyFont="1" applyBorder="1" applyAlignment="1">
      <alignment/>
    </xf>
    <xf numFmtId="9" fontId="0" fillId="0" borderId="12" xfId="55" applyNumberFormat="1" applyFont="1" applyBorder="1" applyAlignment="1">
      <alignment horizontal="center"/>
      <protection/>
    </xf>
    <xf numFmtId="9" fontId="0" fillId="0" borderId="13" xfId="0" applyNumberFormat="1" applyFont="1" applyBorder="1" applyAlignment="1">
      <alignment horizontal="center"/>
    </xf>
    <xf numFmtId="9" fontId="0" fillId="0" borderId="14" xfId="0" applyNumberFormat="1" applyFont="1" applyBorder="1" applyAlignment="1">
      <alignment horizontal="center"/>
    </xf>
    <xf numFmtId="9" fontId="0" fillId="0" borderId="15" xfId="0" applyNumberFormat="1" applyFont="1" applyBorder="1" applyAlignment="1">
      <alignment horizontal="center"/>
    </xf>
    <xf numFmtId="43" fontId="0" fillId="0" borderId="15" xfId="42" applyFont="1" applyBorder="1" applyAlignment="1">
      <alignment/>
    </xf>
    <xf numFmtId="0" fontId="44" fillId="8" borderId="16" xfId="0" applyFont="1" applyFill="1" applyBorder="1" applyAlignment="1">
      <alignment horizontal="center"/>
    </xf>
    <xf numFmtId="0" fontId="44" fillId="0" borderId="17" xfId="0" applyFont="1" applyBorder="1" applyAlignment="1">
      <alignment horizontal="center"/>
    </xf>
    <xf numFmtId="0" fontId="44" fillId="0" borderId="17" xfId="0" applyFont="1" applyBorder="1" applyAlignment="1">
      <alignment horizontal="left"/>
    </xf>
    <xf numFmtId="0" fontId="44" fillId="0" borderId="18" xfId="0" applyFont="1" applyBorder="1" applyAlignment="1">
      <alignment horizontal="left"/>
    </xf>
    <xf numFmtId="0" fontId="44" fillId="0" borderId="19" xfId="0" applyFont="1" applyFill="1" applyBorder="1" applyAlignment="1">
      <alignment horizontal="center"/>
    </xf>
    <xf numFmtId="0" fontId="44" fillId="0" borderId="20" xfId="0" applyFont="1" applyFill="1" applyBorder="1" applyAlignment="1">
      <alignment horizontal="center"/>
    </xf>
    <xf numFmtId="9" fontId="47" fillId="8" borderId="21" xfId="0" applyNumberFormat="1" applyFont="1" applyFill="1" applyBorder="1" applyAlignment="1">
      <alignment horizontal="center"/>
    </xf>
    <xf numFmtId="165" fontId="0" fillId="33" borderId="22" xfId="58" applyNumberFormat="1" applyFont="1" applyFill="1" applyBorder="1" applyAlignment="1">
      <alignment/>
    </xf>
    <xf numFmtId="0" fontId="44" fillId="0" borderId="23" xfId="0" applyFont="1" applyBorder="1" applyAlignment="1">
      <alignment horizontal="center"/>
    </xf>
    <xf numFmtId="9" fontId="0" fillId="0" borderId="24" xfId="0" applyNumberFormat="1" applyFont="1" applyBorder="1" applyAlignment="1">
      <alignment horizontal="center"/>
    </xf>
    <xf numFmtId="9" fontId="0" fillId="0" borderId="25" xfId="0" applyNumberFormat="1" applyFont="1" applyBorder="1" applyAlignment="1">
      <alignment horizontal="center"/>
    </xf>
    <xf numFmtId="9" fontId="0" fillId="0" borderId="26" xfId="0" applyNumberFormat="1" applyFont="1" applyBorder="1" applyAlignment="1">
      <alignment horizontal="center"/>
    </xf>
    <xf numFmtId="0" fontId="44" fillId="33" borderId="27" xfId="0" applyFont="1" applyFill="1" applyBorder="1" applyAlignment="1">
      <alignment horizontal="center"/>
    </xf>
    <xf numFmtId="9" fontId="0" fillId="0" borderId="28" xfId="0" applyNumberFormat="1" applyFont="1" applyBorder="1" applyAlignment="1">
      <alignment horizontal="center"/>
    </xf>
    <xf numFmtId="9" fontId="0" fillId="0" borderId="29" xfId="0" applyNumberFormat="1" applyFont="1" applyBorder="1" applyAlignment="1">
      <alignment horizontal="center"/>
    </xf>
    <xf numFmtId="9" fontId="0" fillId="0" borderId="30" xfId="0" applyNumberFormat="1" applyFont="1" applyBorder="1" applyAlignment="1">
      <alignment horizontal="center"/>
    </xf>
    <xf numFmtId="9" fontId="0" fillId="0" borderId="13" xfId="0" applyNumberFormat="1" applyFont="1" applyFill="1" applyBorder="1" applyAlignment="1">
      <alignment horizontal="center"/>
    </xf>
    <xf numFmtId="9" fontId="0" fillId="0" borderId="29" xfId="0" applyNumberFormat="1" applyFont="1" applyFill="1" applyBorder="1" applyAlignment="1">
      <alignment horizontal="center"/>
    </xf>
    <xf numFmtId="9" fontId="0" fillId="0" borderId="31" xfId="58" applyNumberFormat="1" applyFont="1" applyBorder="1" applyAlignment="1">
      <alignment horizontal="center"/>
    </xf>
    <xf numFmtId="9" fontId="0" fillId="0" borderId="11" xfId="58" applyNumberFormat="1" applyFont="1" applyBorder="1" applyAlignment="1">
      <alignment horizontal="center"/>
    </xf>
    <xf numFmtId="9" fontId="0" fillId="0" borderId="32" xfId="58" applyNumberFormat="1" applyFont="1" applyBorder="1" applyAlignment="1">
      <alignment horizontal="center"/>
    </xf>
    <xf numFmtId="9" fontId="0" fillId="0" borderId="15" xfId="58" applyNumberFormat="1" applyFont="1" applyBorder="1" applyAlignment="1">
      <alignment horizontal="center"/>
    </xf>
    <xf numFmtId="9" fontId="0" fillId="0" borderId="33" xfId="58" applyNumberFormat="1" applyFont="1" applyBorder="1" applyAlignment="1">
      <alignment horizontal="center"/>
    </xf>
    <xf numFmtId="9" fontId="0" fillId="0" borderId="10" xfId="58" applyFont="1" applyBorder="1" applyAlignment="1">
      <alignment horizontal="center"/>
    </xf>
    <xf numFmtId="0" fontId="48" fillId="34" borderId="34" xfId="0" applyFont="1" applyFill="1" applyBorder="1" applyAlignment="1">
      <alignment/>
    </xf>
    <xf numFmtId="0" fontId="49" fillId="34" borderId="34" xfId="0" applyFont="1" applyFill="1" applyBorder="1" applyAlignment="1">
      <alignment/>
    </xf>
    <xf numFmtId="9" fontId="0" fillId="0" borderId="0" xfId="0" applyNumberFormat="1" applyFont="1" applyAlignment="1">
      <alignment/>
    </xf>
    <xf numFmtId="0" fontId="44" fillId="0" borderId="35" xfId="0" applyFont="1" applyBorder="1" applyAlignment="1">
      <alignment/>
    </xf>
    <xf numFmtId="0" fontId="44" fillId="0" borderId="35" xfId="0" applyFont="1" applyFill="1" applyBorder="1" applyAlignment="1">
      <alignment/>
    </xf>
    <xf numFmtId="0" fontId="44" fillId="0" borderId="20" xfId="0" applyFont="1" applyFill="1" applyBorder="1" applyAlignment="1">
      <alignment/>
    </xf>
    <xf numFmtId="165" fontId="0" fillId="0" borderId="36" xfId="58" applyNumberFormat="1" applyFont="1" applyBorder="1" applyAlignment="1">
      <alignment horizontal="center"/>
    </xf>
    <xf numFmtId="165" fontId="0" fillId="0" borderId="37" xfId="58" applyNumberFormat="1" applyFont="1" applyBorder="1" applyAlignment="1">
      <alignment horizontal="center"/>
    </xf>
    <xf numFmtId="9" fontId="0" fillId="0" borderId="38" xfId="0" applyNumberFormat="1" applyFont="1" applyBorder="1" applyAlignment="1">
      <alignment horizontal="center"/>
    </xf>
    <xf numFmtId="165" fontId="0" fillId="0" borderId="39" xfId="58" applyNumberFormat="1" applyFont="1" applyBorder="1" applyAlignment="1">
      <alignment horizontal="center"/>
    </xf>
    <xf numFmtId="0" fontId="0" fillId="0" borderId="0" xfId="0" applyFont="1" applyAlignment="1">
      <alignment horizontal="center"/>
    </xf>
    <xf numFmtId="165" fontId="0" fillId="33" borderId="40" xfId="58" applyNumberFormat="1" applyFont="1" applyFill="1" applyBorder="1" applyAlignment="1">
      <alignment horizontal="center"/>
    </xf>
    <xf numFmtId="0" fontId="44" fillId="0" borderId="19" xfId="0" applyFont="1" applyFill="1" applyBorder="1" applyAlignment="1">
      <alignment/>
    </xf>
    <xf numFmtId="9" fontId="0" fillId="0" borderId="41" xfId="0" applyNumberFormat="1" applyFont="1" applyBorder="1" applyAlignment="1">
      <alignment/>
    </xf>
    <xf numFmtId="9" fontId="0" fillId="0" borderId="37" xfId="0" applyNumberFormat="1" applyFont="1" applyBorder="1" applyAlignment="1">
      <alignment/>
    </xf>
    <xf numFmtId="9" fontId="0" fillId="0" borderId="42" xfId="0" applyNumberFormat="1" applyFont="1" applyBorder="1" applyAlignment="1">
      <alignment/>
    </xf>
    <xf numFmtId="9" fontId="0" fillId="0" borderId="39" xfId="0" applyNumberFormat="1" applyFont="1" applyBorder="1" applyAlignment="1">
      <alignment/>
    </xf>
    <xf numFmtId="9" fontId="0" fillId="0" borderId="43" xfId="58" applyFont="1" applyBorder="1" applyAlignment="1">
      <alignment/>
    </xf>
    <xf numFmtId="9" fontId="0" fillId="0" borderId="36" xfId="58" applyFont="1" applyBorder="1" applyAlignment="1">
      <alignment/>
    </xf>
    <xf numFmtId="0" fontId="44" fillId="0" borderId="44" xfId="0" applyFont="1" applyBorder="1" applyAlignment="1">
      <alignment/>
    </xf>
    <xf numFmtId="0" fontId="0" fillId="0" borderId="24" xfId="0" applyFont="1" applyBorder="1" applyAlignment="1">
      <alignment horizontal="center"/>
    </xf>
    <xf numFmtId="0" fontId="0" fillId="0" borderId="25"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xf>
    <xf numFmtId="0" fontId="44" fillId="0" borderId="47" xfId="0" applyFont="1" applyFill="1" applyBorder="1" applyAlignment="1">
      <alignment horizontal="center"/>
    </xf>
    <xf numFmtId="0" fontId="44" fillId="0" borderId="48" xfId="0" applyFont="1" applyFill="1" applyBorder="1" applyAlignment="1">
      <alignment horizontal="left"/>
    </xf>
    <xf numFmtId="9" fontId="0" fillId="0" borderId="49" xfId="58" applyFont="1" applyBorder="1" applyAlignment="1">
      <alignment/>
    </xf>
    <xf numFmtId="9" fontId="0" fillId="0" borderId="50" xfId="0" applyNumberFormat="1" applyFont="1" applyBorder="1" applyAlignment="1">
      <alignment/>
    </xf>
    <xf numFmtId="9" fontId="0" fillId="0" borderId="51" xfId="0" applyNumberFormat="1" applyFont="1" applyBorder="1" applyAlignment="1">
      <alignment/>
    </xf>
    <xf numFmtId="165" fontId="0" fillId="0" borderId="36" xfId="58" applyNumberFormat="1" applyFont="1" applyBorder="1" applyAlignment="1">
      <alignment/>
    </xf>
    <xf numFmtId="165" fontId="0" fillId="0" borderId="52" xfId="0" applyNumberFormat="1" applyFont="1" applyBorder="1" applyAlignment="1">
      <alignment/>
    </xf>
    <xf numFmtId="165" fontId="0" fillId="0" borderId="37" xfId="0" applyNumberFormat="1" applyFont="1" applyBorder="1" applyAlignment="1">
      <alignment/>
    </xf>
    <xf numFmtId="165" fontId="0" fillId="0" borderId="39" xfId="0" applyNumberFormat="1" applyFont="1" applyBorder="1" applyAlignment="1">
      <alignment/>
    </xf>
    <xf numFmtId="9" fontId="0" fillId="0" borderId="53" xfId="0" applyNumberFormat="1" applyFont="1" applyFill="1" applyBorder="1" applyAlignment="1">
      <alignment/>
    </xf>
    <xf numFmtId="165" fontId="0" fillId="0" borderId="54" xfId="58" applyNumberFormat="1" applyFont="1" applyBorder="1" applyAlignment="1">
      <alignment/>
    </xf>
    <xf numFmtId="165" fontId="0" fillId="0" borderId="55" xfId="58" applyNumberFormat="1" applyFont="1" applyBorder="1" applyAlignment="1">
      <alignment/>
    </xf>
    <xf numFmtId="165" fontId="0" fillId="0" borderId="56" xfId="58" applyNumberFormat="1" applyFont="1" applyBorder="1" applyAlignment="1">
      <alignment/>
    </xf>
    <xf numFmtId="0" fontId="44" fillId="0" borderId="35" xfId="0" applyFont="1" applyFill="1" applyBorder="1" applyAlignment="1">
      <alignment horizontal="center"/>
    </xf>
    <xf numFmtId="165" fontId="0" fillId="0" borderId="10" xfId="58" applyNumberFormat="1" applyFont="1" applyBorder="1" applyAlignment="1">
      <alignment/>
    </xf>
    <xf numFmtId="165" fontId="0" fillId="0" borderId="11" xfId="0" applyNumberFormat="1" applyFont="1" applyBorder="1" applyAlignment="1">
      <alignment/>
    </xf>
    <xf numFmtId="165" fontId="0" fillId="0" borderId="38" xfId="0" applyNumberFormat="1" applyFont="1" applyBorder="1" applyAlignment="1">
      <alignment/>
    </xf>
    <xf numFmtId="0" fontId="44" fillId="32" borderId="57" xfId="0" applyFont="1" applyFill="1" applyBorder="1" applyAlignment="1">
      <alignment/>
    </xf>
    <xf numFmtId="0" fontId="0" fillId="32" borderId="58" xfId="0" applyFont="1" applyFill="1" applyBorder="1" applyAlignment="1">
      <alignment/>
    </xf>
    <xf numFmtId="0" fontId="0" fillId="32" borderId="59" xfId="0" applyFont="1" applyFill="1" applyBorder="1" applyAlignment="1">
      <alignment/>
    </xf>
    <xf numFmtId="0" fontId="44" fillId="32" borderId="60" xfId="0" applyFont="1" applyFill="1" applyBorder="1" applyAlignment="1">
      <alignment/>
    </xf>
    <xf numFmtId="0" fontId="0" fillId="32" borderId="61" xfId="0" applyFont="1" applyFill="1" applyBorder="1" applyAlignment="1">
      <alignment/>
    </xf>
    <xf numFmtId="0" fontId="0" fillId="32" borderId="62" xfId="0" applyFont="1" applyFill="1" applyBorder="1" applyAlignment="1">
      <alignment/>
    </xf>
    <xf numFmtId="0" fontId="0" fillId="0" borderId="43" xfId="0" applyBorder="1" applyAlignment="1">
      <alignment/>
    </xf>
    <xf numFmtId="167" fontId="0" fillId="0" borderId="10" xfId="42" applyNumberFormat="1" applyFont="1" applyBorder="1" applyAlignment="1">
      <alignment/>
    </xf>
    <xf numFmtId="165" fontId="0" fillId="0" borderId="10" xfId="58" applyNumberFormat="1" applyFont="1" applyBorder="1" applyAlignment="1">
      <alignment/>
    </xf>
    <xf numFmtId="167" fontId="0" fillId="0" borderId="36" xfId="42" applyNumberFormat="1" applyFont="1" applyBorder="1" applyAlignment="1">
      <alignment/>
    </xf>
    <xf numFmtId="0" fontId="0" fillId="0" borderId="41" xfId="0" applyBorder="1" applyAlignment="1">
      <alignment/>
    </xf>
    <xf numFmtId="167" fontId="0" fillId="0" borderId="11" xfId="42" applyNumberFormat="1" applyFont="1" applyBorder="1" applyAlignment="1">
      <alignment/>
    </xf>
    <xf numFmtId="165" fontId="0" fillId="0" borderId="11" xfId="58" applyNumberFormat="1" applyFont="1" applyBorder="1" applyAlignment="1">
      <alignment/>
    </xf>
    <xf numFmtId="167" fontId="0" fillId="0" borderId="37" xfId="42" applyNumberFormat="1" applyFont="1" applyBorder="1" applyAlignment="1">
      <alignment/>
    </xf>
    <xf numFmtId="0" fontId="44" fillId="0" borderId="19" xfId="0" applyFont="1" applyBorder="1" applyAlignment="1">
      <alignment/>
    </xf>
    <xf numFmtId="0" fontId="44" fillId="0" borderId="35" xfId="0" applyFont="1" applyBorder="1" applyAlignment="1">
      <alignment/>
    </xf>
    <xf numFmtId="0" fontId="44" fillId="0" borderId="20" xfId="0" applyFont="1" applyBorder="1" applyAlignment="1">
      <alignment/>
    </xf>
    <xf numFmtId="0" fontId="0" fillId="0" borderId="63" xfId="0" applyBorder="1" applyAlignment="1">
      <alignment/>
    </xf>
    <xf numFmtId="167" fontId="0" fillId="0" borderId="64" xfId="42" applyNumberFormat="1" applyFont="1" applyBorder="1" applyAlignment="1">
      <alignment/>
    </xf>
    <xf numFmtId="165" fontId="0" fillId="0" borderId="64" xfId="58" applyNumberFormat="1" applyFont="1" applyBorder="1" applyAlignment="1">
      <alignment/>
    </xf>
    <xf numFmtId="167" fontId="0" fillId="0" borderId="65" xfId="42" applyNumberFormat="1" applyFont="1" applyBorder="1" applyAlignment="1">
      <alignment/>
    </xf>
    <xf numFmtId="0" fontId="44" fillId="0" borderId="66" xfId="0" applyFont="1" applyFill="1" applyBorder="1" applyAlignment="1">
      <alignment/>
    </xf>
    <xf numFmtId="0" fontId="44" fillId="0" borderId="67" xfId="0" applyFont="1" applyBorder="1" applyAlignment="1">
      <alignment/>
    </xf>
    <xf numFmtId="167" fontId="44" fillId="0" borderId="67" xfId="0" applyNumberFormat="1" applyFont="1" applyBorder="1" applyAlignment="1">
      <alignment/>
    </xf>
    <xf numFmtId="167" fontId="44" fillId="0" borderId="68" xfId="0" applyNumberFormat="1" applyFont="1" applyBorder="1" applyAlignment="1">
      <alignment/>
    </xf>
    <xf numFmtId="165" fontId="44" fillId="0" borderId="67" xfId="58" applyNumberFormat="1" applyFont="1" applyBorder="1" applyAlignment="1">
      <alignment/>
    </xf>
    <xf numFmtId="0" fontId="44" fillId="33" borderId="35" xfId="0" applyFont="1" applyFill="1" applyBorder="1" applyAlignment="1">
      <alignment/>
    </xf>
    <xf numFmtId="0" fontId="44" fillId="32" borderId="69" xfId="0" applyFont="1" applyFill="1" applyBorder="1" applyAlignment="1">
      <alignment/>
    </xf>
    <xf numFmtId="0" fontId="0" fillId="32" borderId="70" xfId="0" applyFont="1" applyFill="1" applyBorder="1" applyAlignment="1">
      <alignment/>
    </xf>
    <xf numFmtId="0" fontId="0" fillId="32" borderId="25" xfId="0" applyFont="1" applyFill="1" applyBorder="1" applyAlignment="1">
      <alignment/>
    </xf>
    <xf numFmtId="0" fontId="45" fillId="0" borderId="0" xfId="0" applyFont="1" applyAlignment="1">
      <alignment/>
    </xf>
    <xf numFmtId="0" fontId="45" fillId="0" borderId="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te" xfId="56"/>
    <cellStyle name="Output" xfId="57"/>
    <cellStyle name="Percent" xfId="58"/>
    <cellStyle name="Title" xfId="59"/>
    <cellStyle name="Total" xfId="60"/>
    <cellStyle name="Warning Text" xfId="61"/>
  </cellStyles>
  <dxfs count="4">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99"/>
                </a:solidFill>
                <a:latin typeface="Calibri"/>
                <a:ea typeface="Calibri"/>
                <a:cs typeface="Calibri"/>
              </a:rPr>
              <a:t>Rate Curve</a:t>
            </a:r>
          </a:p>
        </c:rich>
      </c:tx>
      <c:layout>
        <c:manualLayout>
          <c:xMode val="factor"/>
          <c:yMode val="factor"/>
          <c:x val="-0.35175"/>
          <c:y val="-0.0095"/>
        </c:manualLayout>
      </c:layout>
      <c:spPr>
        <a:noFill/>
        <a:ln w="3175">
          <a:noFill/>
        </a:ln>
      </c:spPr>
    </c:title>
    <c:plotArea>
      <c:layout>
        <c:manualLayout>
          <c:xMode val="edge"/>
          <c:yMode val="edge"/>
          <c:x val="0.07675"/>
          <c:y val="0.085"/>
          <c:w val="0.90225"/>
          <c:h val="0.848"/>
        </c:manualLayout>
      </c:layout>
      <c:scatterChart>
        <c:scatterStyle val="lineMarker"/>
        <c:varyColors val="0"/>
        <c:ser>
          <c:idx val="0"/>
          <c:order val="0"/>
          <c:tx>
            <c:v>Rate Curve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666699"/>
                </a:solidFill>
              </a:ln>
            </c:spPr>
          </c:marker>
          <c:xVal>
            <c:numRef>
              <c:f>'Rate Table'!$C$42:$C$47</c:f>
              <c:numCache/>
            </c:numRef>
          </c:xVal>
          <c:yVal>
            <c:numRef>
              <c:f>'Rate Table'!$B$42:$B$47</c:f>
              <c:numCache/>
            </c:numRef>
          </c:yVal>
          <c:smooth val="0"/>
        </c:ser>
        <c:ser>
          <c:idx val="1"/>
          <c:order val="1"/>
          <c:tx>
            <c:v>Attain, Payout</c:v>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00"/>
              </a:solidFill>
              <a:ln>
                <a:solidFill>
                  <a:srgbClr val="333333"/>
                </a:solidFill>
              </a:ln>
            </c:spPr>
          </c:marker>
          <c:dLbls>
            <c:dLbl>
              <c:idx val="0"/>
              <c:layout>
                <c:manualLayout>
                  <c:x val="0"/>
                  <c:y val="0"/>
                </c:manualLayout>
              </c:layout>
              <c:txPr>
                <a:bodyPr vert="horz" rot="0" anchor="ctr"/>
                <a:lstStyle/>
                <a:p>
                  <a:pPr algn="ctr">
                    <a:defRPr lang="en-US" cap="none" sz="1000" b="1" i="0" u="none" baseline="0">
                      <a:solidFill>
                        <a:srgbClr val="333333"/>
                      </a:solidFill>
                      <a:latin typeface="Calibri"/>
                      <a:ea typeface="Calibri"/>
                      <a:cs typeface="Calibri"/>
                    </a:defRPr>
                  </a:pPr>
                </a:p>
              </c:txPr>
              <c:numFmt formatCode="General" sourceLinked="1"/>
              <c:spPr>
                <a:noFill/>
                <a:ln w="3175">
                  <a:noFill/>
                </a:ln>
              </c:spPr>
              <c:showLegendKey val="0"/>
              <c:showVal val="1"/>
              <c:showBubbleSize val="0"/>
              <c:showCatName val="1"/>
              <c:showSerName val="1"/>
              <c:showPercent val="0"/>
              <c:separator>,</c:separator>
            </c:dLbl>
            <c:numFmt formatCode="General" sourceLinked="1"/>
            <c:spPr>
              <a:noFill/>
              <a:ln w="3175">
                <a:noFill/>
              </a:ln>
            </c:spPr>
            <c:txPr>
              <a:bodyPr vert="horz" rot="0" anchor="ctr"/>
              <a:lstStyle/>
              <a:p>
                <a:pPr algn="ctr">
                  <a:defRPr lang="en-US" cap="none" sz="1000" b="1" i="0" u="none" baseline="0">
                    <a:solidFill>
                      <a:srgbClr val="333333"/>
                    </a:solidFill>
                    <a:latin typeface="Calibri"/>
                    <a:ea typeface="Calibri"/>
                    <a:cs typeface="Calibri"/>
                  </a:defRPr>
                </a:pPr>
              </a:p>
            </c:txPr>
            <c:showLegendKey val="0"/>
            <c:showVal val="1"/>
            <c:showBubbleSize val="0"/>
            <c:showCatName val="1"/>
            <c:showSerName val="1"/>
            <c:showPercent val="0"/>
            <c:separator>,</c:separator>
          </c:dLbls>
          <c:xVal>
            <c:numRef>
              <c:f>'Rate Table'!$B$13</c:f>
              <c:numCache/>
            </c:numRef>
          </c:xVal>
          <c:yVal>
            <c:numRef>
              <c:f>'Rate Table'!$C$13</c:f>
              <c:numCache/>
            </c:numRef>
          </c:yVal>
          <c:smooth val="0"/>
        </c:ser>
        <c:axId val="11571811"/>
        <c:axId val="37037436"/>
      </c:scatterChart>
      <c:valAx>
        <c:axId val="11571811"/>
        <c:scaling>
          <c:orientation val="minMax"/>
          <c:max val="1.2"/>
        </c:scaling>
        <c:axPos val="b"/>
        <c:title>
          <c:tx>
            <c:rich>
              <a:bodyPr vert="horz" rot="0" anchor="ctr"/>
              <a:lstStyle/>
              <a:p>
                <a:pPr algn="ctr">
                  <a:defRPr/>
                </a:pPr>
                <a:r>
                  <a:rPr lang="en-US" cap="none" sz="1000" b="1" i="0" u="none" baseline="0">
                    <a:solidFill>
                      <a:srgbClr val="000000"/>
                    </a:solidFill>
                    <a:latin typeface="Calibri"/>
                    <a:ea typeface="Calibri"/>
                    <a:cs typeface="Calibri"/>
                  </a:rPr>
                  <a:t>Attainment</a:t>
                </a:r>
              </a:p>
            </c:rich>
          </c:tx>
          <c:layout>
            <c:manualLayout>
              <c:xMode val="factor"/>
              <c:yMode val="factor"/>
              <c:x val="-0.006"/>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crossAx val="37037436"/>
        <c:crosses val="autoZero"/>
        <c:crossBetween val="midCat"/>
        <c:dispUnits/>
      </c:valAx>
      <c:valAx>
        <c:axId val="37037436"/>
        <c:scaling>
          <c:orientation val="minMax"/>
          <c:max val="1.2"/>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Payout</a:t>
                </a:r>
              </a:p>
            </c:rich>
          </c:tx>
          <c:layout>
            <c:manualLayout>
              <c:xMode val="factor"/>
              <c:yMode val="factor"/>
              <c:x val="-0.016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crossAx val="1157181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latin typeface="Calibri"/>
                <a:ea typeface="Calibri"/>
                <a:cs typeface="Calibri"/>
              </a:rPr>
              <a:t>Product Points on the Rate Curve</a:t>
            </a:r>
          </a:p>
        </c:rich>
      </c:tx>
      <c:layout>
        <c:manualLayout>
          <c:xMode val="factor"/>
          <c:yMode val="factor"/>
          <c:x val="-0.002"/>
          <c:y val="-0.01375"/>
        </c:manualLayout>
      </c:layout>
      <c:spPr>
        <a:noFill/>
        <a:ln w="3175">
          <a:noFill/>
        </a:ln>
      </c:spPr>
    </c:title>
    <c:plotArea>
      <c:layout>
        <c:manualLayout>
          <c:xMode val="edge"/>
          <c:yMode val="edge"/>
          <c:x val="0.062"/>
          <c:y val="0.07025"/>
          <c:w val="0.92075"/>
          <c:h val="0.8745"/>
        </c:manualLayout>
      </c:layout>
      <c:scatterChart>
        <c:scatterStyle val="lineMarker"/>
        <c:varyColors val="0"/>
        <c:ser>
          <c:idx val="7"/>
          <c:order val="0"/>
          <c:tx>
            <c:strRef>
              <c:f>'Rate Table'!$E$47</c:f>
              <c:strCache>
                <c:ptCount val="1"/>
                <c:pt idx="0">
                  <c:v>Payout Vert</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'Rate Table'!$F$47:$G$47</c:f>
              <c:numCache/>
            </c:numRef>
          </c:xVal>
          <c:yVal>
            <c:numRef>
              <c:f>'Rate Table'!$H$47:$I$47</c:f>
              <c:numCache/>
            </c:numRef>
          </c:yVal>
          <c:smooth val="0"/>
        </c:ser>
        <c:ser>
          <c:idx val="2"/>
          <c:order val="1"/>
          <c:tx>
            <c:strRef>
              <c:f>'Rate Table'!$E$42</c:f>
              <c:strCache>
                <c:ptCount val="1"/>
                <c:pt idx="0">
                  <c:v>Tier 1</c:v>
                </c:pt>
              </c:strCache>
            </c:strRef>
          </c:tx>
          <c:spPr>
            <a:ln w="381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noFill/>
              </a:ln>
            </c:spPr>
          </c:marker>
          <c:dLbls>
            <c:dLbl>
              <c:idx val="1"/>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pPr>
                <a:solidFill>
                  <a:srgbClr val="595959"/>
                </a:solid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'Rate Table'!$F$42:$G$42</c:f>
              <c:numCache/>
            </c:numRef>
          </c:xVal>
          <c:yVal>
            <c:numRef>
              <c:f>'Rate Table'!$H$42:$I$42</c:f>
              <c:numCache/>
            </c:numRef>
          </c:yVal>
          <c:smooth val="0"/>
        </c:ser>
        <c:ser>
          <c:idx val="3"/>
          <c:order val="2"/>
          <c:tx>
            <c:strRef>
              <c:f>'Rate Table'!$E$43</c:f>
              <c:strCache>
                <c:ptCount val="1"/>
                <c:pt idx="0">
                  <c:v>Tier 2</c:v>
                </c:pt>
              </c:strCache>
            </c:strRef>
          </c:tx>
          <c:spPr>
            <a:ln w="381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noFill/>
              </a:ln>
            </c:spPr>
          </c:marker>
          <c:dLbls>
            <c:dLbl>
              <c:idx val="1"/>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pPr>
                <a:solidFill>
                  <a:srgbClr val="595959"/>
                </a:solid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'Rate Table'!$F$43:$G$43</c:f>
              <c:numCache/>
            </c:numRef>
          </c:xVal>
          <c:yVal>
            <c:numRef>
              <c:f>'Rate Table'!$H$43:$I$43</c:f>
              <c:numCache/>
            </c:numRef>
          </c:yVal>
          <c:smooth val="0"/>
        </c:ser>
        <c:ser>
          <c:idx val="4"/>
          <c:order val="3"/>
          <c:tx>
            <c:strRef>
              <c:f>'Rate Table'!$E$44</c:f>
              <c:strCache>
                <c:ptCount val="1"/>
                <c:pt idx="0">
                  <c:v>Tier 3</c:v>
                </c:pt>
              </c:strCache>
            </c:strRef>
          </c:tx>
          <c:spPr>
            <a:ln w="381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noFill/>
              </a:ln>
            </c:spPr>
          </c:marker>
          <c:dLbls>
            <c:dLbl>
              <c:idx val="1"/>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pPr>
                <a:solidFill>
                  <a:srgbClr val="595959"/>
                </a:solid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'Rate Table'!$F$44:$G$44</c:f>
              <c:numCache/>
            </c:numRef>
          </c:xVal>
          <c:yVal>
            <c:numRef>
              <c:f>'Rate Table'!$H$44:$I$44</c:f>
              <c:numCache/>
            </c:numRef>
          </c:yVal>
          <c:smooth val="0"/>
        </c:ser>
        <c:ser>
          <c:idx val="5"/>
          <c:order val="4"/>
          <c:tx>
            <c:strRef>
              <c:f>'Rate Table'!$E$45</c:f>
              <c:strCache>
                <c:ptCount val="1"/>
                <c:pt idx="0">
                  <c:v>Tier 4</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'Rate Table'!$F$45:$G$45</c:f>
              <c:numCache/>
            </c:numRef>
          </c:xVal>
          <c:yVal>
            <c:numRef>
              <c:f>'Rate Table'!$H$45:$I$45</c:f>
              <c:numCache/>
            </c:numRef>
          </c:yVal>
          <c:smooth val="0"/>
        </c:ser>
        <c:ser>
          <c:idx val="6"/>
          <c:order val="5"/>
          <c:tx>
            <c:strRef>
              <c:f>'Rate Table'!$E$46</c:f>
              <c:strCache>
                <c:ptCount val="1"/>
                <c:pt idx="0">
                  <c:v>Tier 5</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xVal>
            <c:numRef>
              <c:f>'Rate Table'!$F$46:$G$46</c:f>
              <c:numCache/>
            </c:numRef>
          </c:xVal>
          <c:yVal>
            <c:numRef>
              <c:f>'Rate Table'!$H$46:$I$46</c:f>
              <c:numCache/>
            </c:numRef>
          </c:yVal>
          <c:smooth val="0"/>
        </c:ser>
        <c:ser>
          <c:idx val="0"/>
          <c:order val="6"/>
          <c:tx>
            <c:v>Rate Curve</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969696"/>
                </a:solidFill>
              </a:ln>
            </c:spPr>
          </c:marker>
          <c:xVal>
            <c:numRef>
              <c:f>'Rate Table'!$C$42:$C$47</c:f>
              <c:numCache/>
            </c:numRef>
          </c:xVal>
          <c:yVal>
            <c:numRef>
              <c:f>'Rate Table'!$B$42:$B$47</c:f>
              <c:numCache/>
            </c:numRef>
          </c:yVal>
          <c:smooth val="0"/>
        </c:ser>
        <c:ser>
          <c:idx val="1"/>
          <c:order val="7"/>
          <c:tx>
            <c:v>Attain, Payout</c:v>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9CC00"/>
              </a:solidFill>
              <a:ln>
                <a:solidFill>
                  <a:srgbClr val="333333"/>
                </a:solidFill>
              </a:ln>
            </c:spPr>
          </c:marker>
          <c:dLbls>
            <c:dLbl>
              <c:idx val="0"/>
              <c:layout>
                <c:manualLayout>
                  <c:x val="0"/>
                  <c:y val="0"/>
                </c:manualLayout>
              </c:layout>
              <c:txPr>
                <a:bodyPr vert="horz" rot="0" anchor="ctr"/>
                <a:lstStyle/>
                <a:p>
                  <a:pPr algn="ctr">
                    <a:defRPr lang="en-US" cap="none" sz="1000" b="1" i="0" u="none" baseline="0">
                      <a:solidFill>
                        <a:srgbClr val="333333"/>
                      </a:solidFill>
                      <a:latin typeface="Calibri"/>
                      <a:ea typeface="Calibri"/>
                      <a:cs typeface="Calibri"/>
                    </a:defRPr>
                  </a:pPr>
                </a:p>
              </c:txPr>
              <c:numFmt formatCode="General" sourceLinked="1"/>
              <c:spPr>
                <a:solidFill>
                  <a:srgbClr val="92D050"/>
                </a:solidFill>
                <a:ln w="3175">
                  <a:noFill/>
                </a:ln>
              </c:spPr>
              <c:showLegendKey val="0"/>
              <c:showVal val="1"/>
              <c:showBubbleSize val="0"/>
              <c:showCatName val="1"/>
              <c:showSerName val="1"/>
              <c:showPercent val="0"/>
              <c:separator>,</c:separator>
            </c:dLbl>
            <c:numFmt formatCode="General" sourceLinked="1"/>
            <c:spPr>
              <a:solidFill>
                <a:srgbClr val="92D050"/>
              </a:solidFill>
              <a:ln w="3175">
                <a:noFill/>
              </a:ln>
            </c:spPr>
            <c:txPr>
              <a:bodyPr vert="horz" rot="0" anchor="ctr"/>
              <a:lstStyle/>
              <a:p>
                <a:pPr algn="ctr">
                  <a:defRPr lang="en-US" cap="none" sz="1000" b="1" i="0" u="none" baseline="0">
                    <a:solidFill>
                      <a:srgbClr val="333333"/>
                    </a:solidFill>
                    <a:latin typeface="Calibri"/>
                    <a:ea typeface="Calibri"/>
                    <a:cs typeface="Calibri"/>
                  </a:defRPr>
                </a:pPr>
              </a:p>
            </c:txPr>
            <c:dLblPos val="l"/>
            <c:showLegendKey val="0"/>
            <c:showVal val="1"/>
            <c:showBubbleSize val="0"/>
            <c:showCatName val="1"/>
            <c:showSerName val="1"/>
            <c:showPercent val="0"/>
            <c:separator>,</c:separator>
          </c:dLbls>
          <c:xVal>
            <c:numRef>
              <c:f>'Rate Table'!$B$13</c:f>
              <c:numCache/>
            </c:numRef>
          </c:xVal>
          <c:yVal>
            <c:numRef>
              <c:f>'Rate Table'!$C$13</c:f>
              <c:numCache/>
            </c:numRef>
          </c:yVal>
          <c:smooth val="0"/>
        </c:ser>
        <c:axId val="64901469"/>
        <c:axId val="47242310"/>
      </c:scatterChart>
      <c:valAx>
        <c:axId val="64901469"/>
        <c:scaling>
          <c:orientation val="minMax"/>
          <c:max val="1.2"/>
        </c:scaling>
        <c:axPos val="b"/>
        <c:title>
          <c:tx>
            <c:rich>
              <a:bodyPr vert="horz" rot="0" anchor="ctr"/>
              <a:lstStyle/>
              <a:p>
                <a:pPr algn="ctr">
                  <a:defRPr/>
                </a:pPr>
                <a:r>
                  <a:rPr lang="en-US" cap="none" sz="1000" b="1" i="0" u="none" baseline="0">
                    <a:solidFill>
                      <a:srgbClr val="000000"/>
                    </a:solidFill>
                    <a:latin typeface="Calibri"/>
                    <a:ea typeface="Calibri"/>
                    <a:cs typeface="Calibri"/>
                  </a:rPr>
                  <a:t>Attainment</a:t>
                </a:r>
              </a:p>
            </c:rich>
          </c:tx>
          <c:layout>
            <c:manualLayout>
              <c:xMode val="factor"/>
              <c:yMode val="factor"/>
              <c:x val="-0.004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crossAx val="47242310"/>
        <c:crosses val="autoZero"/>
        <c:crossBetween val="midCat"/>
        <c:dispUnits/>
      </c:valAx>
      <c:valAx>
        <c:axId val="47242310"/>
        <c:scaling>
          <c:orientation val="minMax"/>
          <c:max val="1.2"/>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Payout</a:t>
                </a:r>
              </a:p>
            </c:rich>
          </c:tx>
          <c:layout>
            <c:manualLayout>
              <c:xMode val="factor"/>
              <c:yMode val="factor"/>
              <c:x val="-0.018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crossAx val="6490146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15</xdr:row>
      <xdr:rowOff>76200</xdr:rowOff>
    </xdr:from>
    <xdr:ext cx="4038600" cy="4076700"/>
    <xdr:graphicFrame>
      <xdr:nvGraphicFramePr>
        <xdr:cNvPr id="1" name="Chart 1"/>
        <xdr:cNvGraphicFramePr/>
      </xdr:nvGraphicFramePr>
      <xdr:xfrm>
        <a:off x="180975" y="3228975"/>
        <a:ext cx="4038600" cy="4076700"/>
      </xdr:xfrm>
      <a:graphic>
        <a:graphicData uri="http://schemas.openxmlformats.org/drawingml/2006/chart">
          <c:chart xmlns:c="http://schemas.openxmlformats.org/drawingml/2006/chart" r:id="rId1"/>
        </a:graphicData>
      </a:graphic>
    </xdr:graphicFrame>
    <xdr:clientData/>
  </xdr:oneCellAnchor>
  <xdr:oneCellAnchor>
    <xdr:from>
      <xdr:col>5</xdr:col>
      <xdr:colOff>295275</xdr:colOff>
      <xdr:row>11</xdr:row>
      <xdr:rowOff>0</xdr:rowOff>
    </xdr:from>
    <xdr:ext cx="4991100" cy="4924425"/>
    <xdr:graphicFrame>
      <xdr:nvGraphicFramePr>
        <xdr:cNvPr id="2" name="Chart 1"/>
        <xdr:cNvGraphicFramePr/>
      </xdr:nvGraphicFramePr>
      <xdr:xfrm>
        <a:off x="4391025" y="2381250"/>
        <a:ext cx="4991100" cy="4924425"/>
      </xdr:xfrm>
      <a:graphic>
        <a:graphicData uri="http://schemas.openxmlformats.org/drawingml/2006/chart">
          <c:chart xmlns:c="http://schemas.openxmlformats.org/drawingml/2006/chart" r:id="rId2"/>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7"/>
  <sheetViews>
    <sheetView showGridLines="0" tabSelected="1" zoomScale="55" zoomScaleNormal="55" zoomScalePageLayoutView="0" workbookViewId="0" topLeftCell="A7">
      <selection activeCell="C13" sqref="C13"/>
    </sheetView>
  </sheetViews>
  <sheetFormatPr defaultColWidth="9.140625" defaultRowHeight="15"/>
  <cols>
    <col min="1" max="1" width="2.7109375" style="1" customWidth="1"/>
    <col min="2" max="2" width="17.8515625" style="1" customWidth="1"/>
    <col min="3" max="3" width="12.00390625" style="1" customWidth="1"/>
    <col min="4" max="4" width="14.28125" style="1" customWidth="1"/>
    <col min="5" max="5" width="14.57421875" style="1" customWidth="1"/>
    <col min="6" max="6" width="11.00390625" style="1" customWidth="1"/>
    <col min="7" max="8" width="13.28125" style="1" customWidth="1"/>
    <col min="9" max="9" width="15.8515625" style="1" customWidth="1"/>
    <col min="10" max="10" width="25.8515625" style="1" customWidth="1"/>
    <col min="11" max="11" width="2.7109375" style="1" customWidth="1"/>
    <col min="12" max="12" width="16.28125" style="1" customWidth="1"/>
    <col min="13" max="13" width="15.57421875" style="1" bestFit="1" customWidth="1"/>
    <col min="14" max="14" width="13.57421875" style="1" customWidth="1"/>
    <col min="15" max="30" width="9.140625" style="1" customWidth="1"/>
    <col min="31" max="31" width="14.7109375" style="1" bestFit="1" customWidth="1"/>
    <col min="32" max="32" width="9.140625" style="1" customWidth="1"/>
    <col min="33" max="33" width="12.140625" style="1" customWidth="1"/>
    <col min="34" max="16384" width="9.140625" style="1" customWidth="1"/>
  </cols>
  <sheetData>
    <row r="1" spans="1:2" s="37" customFormat="1" ht="27" customHeight="1">
      <c r="A1" s="36"/>
      <c r="B1" s="36" t="s">
        <v>1</v>
      </c>
    </row>
    <row r="2" ht="15"/>
    <row r="3" spans="2:12" ht="19.5" thickBot="1">
      <c r="B3" s="2" t="s">
        <v>11</v>
      </c>
      <c r="L3" s="2" t="s">
        <v>16</v>
      </c>
    </row>
    <row r="4" spans="2:15" ht="15">
      <c r="B4" s="12" t="s">
        <v>5</v>
      </c>
      <c r="C4" s="24" t="s">
        <v>2</v>
      </c>
      <c r="D4" s="20" t="s">
        <v>19</v>
      </c>
      <c r="E4" s="13" t="s">
        <v>20</v>
      </c>
      <c r="F4" s="13" t="s">
        <v>0</v>
      </c>
      <c r="G4" s="13" t="s">
        <v>3</v>
      </c>
      <c r="H4" s="13" t="s">
        <v>4</v>
      </c>
      <c r="I4" s="14" t="s">
        <v>7</v>
      </c>
      <c r="J4" s="15" t="s">
        <v>9</v>
      </c>
      <c r="K4" s="59"/>
      <c r="L4" s="55" t="s">
        <v>12</v>
      </c>
      <c r="M4" s="39" t="s">
        <v>13</v>
      </c>
      <c r="N4" s="40" t="s">
        <v>14</v>
      </c>
      <c r="O4" s="41" t="s">
        <v>15</v>
      </c>
    </row>
    <row r="5" spans="2:15" ht="15">
      <c r="B5" s="7" t="str">
        <f>TEXT(D5,"0%")&amp;" - "&amp;TEXT(E5,"0%")</f>
        <v>0% - 40%</v>
      </c>
      <c r="C5" s="25">
        <v>0.2</v>
      </c>
      <c r="D5" s="21">
        <v>0</v>
      </c>
      <c r="E5" s="3">
        <v>0.4</v>
      </c>
      <c r="F5" s="3">
        <f>E5-D5</f>
        <v>0.4</v>
      </c>
      <c r="G5" s="3">
        <f>C5</f>
        <v>0.2</v>
      </c>
      <c r="H5" s="4">
        <f>G5/F5</f>
        <v>0.5</v>
      </c>
      <c r="I5" s="35">
        <f>H5</f>
        <v>0.5</v>
      </c>
      <c r="J5" s="30">
        <f>C5/E5</f>
        <v>0.5</v>
      </c>
      <c r="K5" s="59"/>
      <c r="L5" s="56">
        <f>--($B$13&gt;D5)</f>
        <v>1</v>
      </c>
      <c r="M5" s="3">
        <f>--($B$13-D5)</f>
        <v>0.9</v>
      </c>
      <c r="N5" s="3">
        <f>I5</f>
        <v>0.5</v>
      </c>
      <c r="O5" s="42">
        <f>L5*M5*N5</f>
        <v>0.45</v>
      </c>
    </row>
    <row r="6" spans="2:15" ht="15">
      <c r="B6" s="8" t="str">
        <f>TEXT(D6,"0%")&amp;" - "&amp;TEXT(E6,"0%")</f>
        <v>40% - 60%</v>
      </c>
      <c r="C6" s="26">
        <v>0.35</v>
      </c>
      <c r="D6" s="22">
        <v>0.4</v>
      </c>
      <c r="E6" s="5">
        <v>0.6</v>
      </c>
      <c r="F6" s="5">
        <f>E6-D6</f>
        <v>0.19999999999999996</v>
      </c>
      <c r="G6" s="5">
        <f>C6-C5</f>
        <v>0.14999999999999997</v>
      </c>
      <c r="H6" s="6">
        <f>G6/F6</f>
        <v>0.75</v>
      </c>
      <c r="I6" s="31">
        <f>H6-H5</f>
        <v>0.25</v>
      </c>
      <c r="J6" s="32">
        <f>((C6-C5)/(E6-E5))-J5</f>
        <v>0.25</v>
      </c>
      <c r="K6" s="59"/>
      <c r="L6" s="57">
        <f>--($B$13&gt;D6)</f>
        <v>1</v>
      </c>
      <c r="M6" s="5">
        <f>--($B$13-D6)</f>
        <v>0.5</v>
      </c>
      <c r="N6" s="5">
        <f>I6</f>
        <v>0.25</v>
      </c>
      <c r="O6" s="43">
        <f>L6*M6*N6</f>
        <v>0.125</v>
      </c>
    </row>
    <row r="7" spans="2:15" ht="15">
      <c r="B7" s="28" t="str">
        <f>TEXT(D7,"0%")&amp;" - "&amp;TEXT(E7,"0%")</f>
        <v>60% - 80%</v>
      </c>
      <c r="C7" s="29">
        <v>0.75</v>
      </c>
      <c r="D7" s="22">
        <v>0.6</v>
      </c>
      <c r="E7" s="5">
        <v>0.8</v>
      </c>
      <c r="F7" s="5">
        <f>E7-D7</f>
        <v>0.20000000000000007</v>
      </c>
      <c r="G7" s="5">
        <f>C7-C6</f>
        <v>0.4</v>
      </c>
      <c r="H7" s="6">
        <f>G7/F7</f>
        <v>1.9999999999999996</v>
      </c>
      <c r="I7" s="31">
        <f>H7-H6</f>
        <v>1.2499999999999996</v>
      </c>
      <c r="J7" s="32">
        <f>((C7-C6)/(E7-E6))-((C6-C5)/(E6-E5))</f>
        <v>1.2499999999999996</v>
      </c>
      <c r="K7" s="59"/>
      <c r="L7" s="57">
        <f>--($B$13&gt;D7)</f>
        <v>1</v>
      </c>
      <c r="M7" s="5">
        <f>--($B$13-D7)</f>
        <v>0.30000000000000004</v>
      </c>
      <c r="N7" s="5">
        <f>I7</f>
        <v>1.2499999999999996</v>
      </c>
      <c r="O7" s="43">
        <f>L7*M7*N7</f>
        <v>0.37499999999999994</v>
      </c>
    </row>
    <row r="8" spans="2:15" ht="15">
      <c r="B8" s="8" t="str">
        <f>TEXT(D8,"0%")&amp;" - "&amp;TEXT(E8,"0%")</f>
        <v>80% - 100%</v>
      </c>
      <c r="C8" s="26">
        <v>1</v>
      </c>
      <c r="D8" s="22">
        <v>0.8</v>
      </c>
      <c r="E8" s="5">
        <v>1</v>
      </c>
      <c r="F8" s="5">
        <f>E8-D8</f>
        <v>0.19999999999999996</v>
      </c>
      <c r="G8" s="5">
        <f>C8-C7</f>
        <v>0.25</v>
      </c>
      <c r="H8" s="6">
        <f>G8/F8</f>
        <v>1.2500000000000002</v>
      </c>
      <c r="I8" s="31">
        <f>H8-H7</f>
        <v>-0.7499999999999993</v>
      </c>
      <c r="J8" s="32">
        <f>((C8-C7)/(E8-E7))-((C7-C6)/(E7-E6))</f>
        <v>-0.7499999999999993</v>
      </c>
      <c r="K8" s="59"/>
      <c r="L8" s="57">
        <f>--($B$13&gt;D8)</f>
        <v>1</v>
      </c>
      <c r="M8" s="5">
        <f>--($B$13-D8)</f>
        <v>0.09999999999999998</v>
      </c>
      <c r="N8" s="5">
        <f>I8</f>
        <v>-0.7499999999999993</v>
      </c>
      <c r="O8" s="43">
        <f>L8*M8*N8</f>
        <v>-0.07499999999999991</v>
      </c>
    </row>
    <row r="9" spans="2:15" ht="15.75" thickBot="1">
      <c r="B9" s="9" t="str">
        <f>TEXT(D9,"0%")&amp;" - "&amp;TEXT(E9,"0%")</f>
        <v>100% - 120%</v>
      </c>
      <c r="C9" s="27">
        <v>1.2</v>
      </c>
      <c r="D9" s="23">
        <v>1</v>
      </c>
      <c r="E9" s="10">
        <v>1.2</v>
      </c>
      <c r="F9" s="10">
        <f>E9-D9</f>
        <v>0.19999999999999996</v>
      </c>
      <c r="G9" s="10">
        <f>C9-C8</f>
        <v>0.19999999999999996</v>
      </c>
      <c r="H9" s="11">
        <f>G9/F9</f>
        <v>1</v>
      </c>
      <c r="I9" s="33">
        <f>H9-H8</f>
        <v>-0.2500000000000002</v>
      </c>
      <c r="J9" s="34">
        <f>((C9-C8)/(E9-E8))-((C8-C7)/(E8-E7))</f>
        <v>-0.2500000000000002</v>
      </c>
      <c r="K9" s="59"/>
      <c r="L9" s="58">
        <f>--($B$13&gt;D9)</f>
        <v>0</v>
      </c>
      <c r="M9" s="44">
        <f>--($B$13-D9)</f>
        <v>-0.09999999999999998</v>
      </c>
      <c r="N9" s="44">
        <f>I9</f>
        <v>-0.2500000000000002</v>
      </c>
      <c r="O9" s="45">
        <f>L9*M9*N9</f>
        <v>0</v>
      </c>
    </row>
    <row r="10" spans="12:15" ht="15.75" thickBot="1">
      <c r="L10" s="46"/>
      <c r="M10" s="46"/>
      <c r="N10" s="46"/>
      <c r="O10" s="47">
        <f>SUM(O5:O9)</f>
        <v>0.875</v>
      </c>
    </row>
    <row r="11" spans="2:14" ht="19.5" thickBot="1">
      <c r="B11" s="2" t="s">
        <v>10</v>
      </c>
      <c r="N11" s="38"/>
    </row>
    <row r="12" spans="2:3" ht="15">
      <c r="B12" s="16" t="s">
        <v>8</v>
      </c>
      <c r="C12" s="17" t="s">
        <v>6</v>
      </c>
    </row>
    <row r="13" spans="2:3" ht="15.75" thickBot="1">
      <c r="B13" s="18">
        <v>0.9</v>
      </c>
      <c r="C13" s="19">
        <f>SUMPRODUCT(--(B13&gt;$D$5:$D$9),--(B13-$D$5:$D$9),$I$5:$I$9)</f>
        <v>0.875</v>
      </c>
    </row>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40" spans="2:5" ht="19.5" thickBot="1">
      <c r="B40" s="2" t="s">
        <v>17</v>
      </c>
      <c r="E40" s="2" t="s">
        <v>21</v>
      </c>
    </row>
    <row r="41" spans="2:9" ht="15">
      <c r="B41" s="48" t="s">
        <v>18</v>
      </c>
      <c r="C41" s="41" t="s">
        <v>20</v>
      </c>
      <c r="E41" s="61" t="s">
        <v>26</v>
      </c>
      <c r="F41" s="60" t="s">
        <v>22</v>
      </c>
      <c r="G41" s="73" t="s">
        <v>23</v>
      </c>
      <c r="H41" s="73" t="s">
        <v>24</v>
      </c>
      <c r="I41" s="17" t="s">
        <v>25</v>
      </c>
    </row>
    <row r="42" spans="2:9" ht="15">
      <c r="B42" s="53">
        <v>0</v>
      </c>
      <c r="C42" s="54">
        <v>0</v>
      </c>
      <c r="E42" s="62" t="s">
        <v>27</v>
      </c>
      <c r="F42" s="66">
        <f>(IF(O5&lt;0,G42,G42-M5))/L5</f>
        <v>0</v>
      </c>
      <c r="G42" s="74">
        <f>$B$13/L5</f>
        <v>0.9</v>
      </c>
      <c r="H42" s="74">
        <v>0</v>
      </c>
      <c r="I42" s="65">
        <f>SUM($O$5:$O5)/L5</f>
        <v>0.45</v>
      </c>
    </row>
    <row r="43" spans="2:9" ht="15">
      <c r="B43" s="49">
        <f>C5</f>
        <v>0.2</v>
      </c>
      <c r="C43" s="50">
        <f>E5</f>
        <v>0.4</v>
      </c>
      <c r="E43" s="63" t="s">
        <v>28</v>
      </c>
      <c r="F43" s="66">
        <f>(IF(O6&lt;0,G43,G43-M6))/L6</f>
        <v>0.4</v>
      </c>
      <c r="G43" s="75">
        <f>$B$13/L6</f>
        <v>0.9</v>
      </c>
      <c r="H43" s="75">
        <f>(IF(O6&lt;0,I42,SUM($G$5:$G5)))/L6</f>
        <v>0.2</v>
      </c>
      <c r="I43" s="67">
        <f>SUM($O$5:$O6)/L6</f>
        <v>0.575</v>
      </c>
    </row>
    <row r="44" spans="2:9" ht="15">
      <c r="B44" s="49">
        <f>C6</f>
        <v>0.35</v>
      </c>
      <c r="C44" s="50">
        <f>E6</f>
        <v>0.6</v>
      </c>
      <c r="E44" s="63" t="s">
        <v>29</v>
      </c>
      <c r="F44" s="66">
        <f>(IF(O7&lt;0,G44,G44-M7))/L7</f>
        <v>0.6</v>
      </c>
      <c r="G44" s="75">
        <f>$B$13/L7</f>
        <v>0.9</v>
      </c>
      <c r="H44" s="75">
        <f>(IF(O7&lt;0,I43,SUM($G$5:$G6)))/L7</f>
        <v>0.35</v>
      </c>
      <c r="I44" s="67">
        <f>SUM($O$5:$O7)/L7</f>
        <v>0.95</v>
      </c>
    </row>
    <row r="45" spans="2:9" ht="15">
      <c r="B45" s="49">
        <f>C7</f>
        <v>0.75</v>
      </c>
      <c r="C45" s="50">
        <f>E7</f>
        <v>0.8</v>
      </c>
      <c r="E45" s="63" t="s">
        <v>30</v>
      </c>
      <c r="F45" s="66">
        <f>(IF(O8&lt;0,G45,G45-M8))/L8</f>
        <v>0.9</v>
      </c>
      <c r="G45" s="75">
        <f>$B$13/L8</f>
        <v>0.9</v>
      </c>
      <c r="H45" s="75">
        <f>(IF(O8&lt;0,I44,SUM($G$5:$G7)))/L8</f>
        <v>0.95</v>
      </c>
      <c r="I45" s="67">
        <f>SUM($O$5:$O8)/L8</f>
        <v>0.875</v>
      </c>
    </row>
    <row r="46" spans="2:9" ht="15.75" thickBot="1">
      <c r="B46" s="49">
        <f>C8</f>
        <v>1</v>
      </c>
      <c r="C46" s="50">
        <f>E8</f>
        <v>1</v>
      </c>
      <c r="E46" s="64" t="s">
        <v>31</v>
      </c>
      <c r="F46" s="66" t="e">
        <f>(IF(O9&lt;0,G46,G46-M9))/L9</f>
        <v>#DIV/0!</v>
      </c>
      <c r="G46" s="76" t="e">
        <f>$B$13/L9</f>
        <v>#DIV/0!</v>
      </c>
      <c r="H46" s="75" t="e">
        <f>(IF(O9&lt;0,I45,SUM($G$5:$G8)))/L9</f>
        <v>#DIV/0!</v>
      </c>
      <c r="I46" s="68" t="e">
        <f>SUM($O$5:$O9)/L9</f>
        <v>#DIV/0!</v>
      </c>
    </row>
    <row r="47" spans="2:9" ht="15.75" thickBot="1">
      <c r="B47" s="51">
        <f>C9</f>
        <v>1.2</v>
      </c>
      <c r="C47" s="52">
        <f>E9</f>
        <v>1.2</v>
      </c>
      <c r="E47" s="69" t="s">
        <v>32</v>
      </c>
      <c r="F47" s="70">
        <f>$B$13</f>
        <v>0.9</v>
      </c>
      <c r="G47" s="71">
        <f>$B$13</f>
        <v>0.9</v>
      </c>
      <c r="H47" s="71">
        <v>0</v>
      </c>
      <c r="I47" s="72">
        <f>$C$13</f>
        <v>0.875</v>
      </c>
    </row>
  </sheetData>
  <sheetProtection/>
  <conditionalFormatting sqref="B5:C9">
    <cfRule type="expression" priority="7" dxfId="0">
      <formula>IF(VLOOKUP($B$13,$D$5:$D$9,1,TRUE)=$D5,TRUE,FALSE)</formula>
    </cfRule>
  </conditionalFormatting>
  <conditionalFormatting sqref="C5:C9">
    <cfRule type="expression" priority="8" dxfId="0">
      <formula>IF(MATCH($C$13,$C$5:$C$9,1)+1=ROW($D5)-ROW($D$4),TRUE,FALSE)</formula>
    </cfRule>
  </conditionalFormatting>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F10" sqref="F10"/>
    </sheetView>
  </sheetViews>
  <sheetFormatPr defaultColWidth="9.140625" defaultRowHeight="15"/>
  <cols>
    <col min="1" max="1" width="2.8515625" style="1" customWidth="1"/>
    <col min="2" max="2" width="17.8515625" style="1" customWidth="1"/>
    <col min="3" max="3" width="12.00390625" style="1" customWidth="1"/>
    <col min="4" max="4" width="14.28125" style="1" customWidth="1"/>
    <col min="5" max="5" width="14.57421875" style="1" customWidth="1"/>
    <col min="6" max="6" width="25.8515625" style="1" customWidth="1"/>
    <col min="7" max="16384" width="9.140625" style="1" customWidth="1"/>
  </cols>
  <sheetData>
    <row r="1" spans="1:2" s="37" customFormat="1" ht="27" customHeight="1">
      <c r="A1" s="36"/>
      <c r="B1" s="36" t="s">
        <v>1</v>
      </c>
    </row>
    <row r="2" ht="15"/>
    <row r="3" spans="2:6" ht="15">
      <c r="B3" s="77" t="s">
        <v>33</v>
      </c>
      <c r="C3" s="78"/>
      <c r="D3" s="78"/>
      <c r="E3" s="78"/>
      <c r="F3" s="79"/>
    </row>
    <row r="4" spans="2:6" ht="15">
      <c r="B4" s="80" t="s">
        <v>34</v>
      </c>
      <c r="C4" s="81"/>
      <c r="D4" s="81"/>
      <c r="E4" s="81"/>
      <c r="F4" s="82"/>
    </row>
    <row r="5" ht="15"/>
    <row r="6" ht="19.5" thickBot="1">
      <c r="B6" s="2" t="s">
        <v>11</v>
      </c>
    </row>
    <row r="7" spans="2:6" ht="15">
      <c r="B7" s="12" t="s">
        <v>5</v>
      </c>
      <c r="C7" s="24" t="s">
        <v>2</v>
      </c>
      <c r="D7" s="20" t="s">
        <v>19</v>
      </c>
      <c r="E7" s="13" t="s">
        <v>20</v>
      </c>
      <c r="F7" s="15" t="s">
        <v>9</v>
      </c>
    </row>
    <row r="8" spans="2:7" ht="15">
      <c r="B8" s="7" t="str">
        <f>TEXT(D8,"0%")&amp;" - "&amp;TEXT(E8,"0%")</f>
        <v>0% - 40%</v>
      </c>
      <c r="C8" s="25">
        <v>0.2</v>
      </c>
      <c r="D8" s="21">
        <v>0</v>
      </c>
      <c r="E8" s="3">
        <v>0.4</v>
      </c>
      <c r="F8" s="30">
        <f>C8/E8</f>
        <v>0.5</v>
      </c>
      <c r="G8" s="107" t="s">
        <v>57</v>
      </c>
    </row>
    <row r="9" spans="2:7" ht="15">
      <c r="B9" s="8" t="str">
        <f>TEXT(D9,"0%")&amp;" - "&amp;TEXT(E9,"0%")</f>
        <v>40% - 60%</v>
      </c>
      <c r="C9" s="26">
        <v>0.35</v>
      </c>
      <c r="D9" s="22">
        <v>0.4</v>
      </c>
      <c r="E9" s="5">
        <v>0.6</v>
      </c>
      <c r="F9" s="32">
        <f>((C9-C8)/(E9-E8))-F8</f>
        <v>0.25</v>
      </c>
      <c r="G9" s="107" t="s">
        <v>54</v>
      </c>
    </row>
    <row r="10" spans="2:7" ht="15">
      <c r="B10" s="28" t="str">
        <f>TEXT(D10,"0%")&amp;" - "&amp;TEXT(E10,"0%")</f>
        <v>60% - 80%</v>
      </c>
      <c r="C10" s="29">
        <v>0.75</v>
      </c>
      <c r="D10" s="22">
        <v>0.6</v>
      </c>
      <c r="E10" s="5">
        <v>0.8</v>
      </c>
      <c r="F10" s="32">
        <f>((C10-C9)/(E10-E9))-((C9-C8)/(E9-E8))</f>
        <v>1.2499999999999996</v>
      </c>
      <c r="G10" s="107" t="s">
        <v>55</v>
      </c>
    </row>
    <row r="11" spans="2:7" ht="15">
      <c r="B11" s="8" t="str">
        <f>TEXT(D11,"0%")&amp;" - "&amp;TEXT(E11,"0%")</f>
        <v>80% - 100%</v>
      </c>
      <c r="C11" s="26">
        <v>1</v>
      </c>
      <c r="D11" s="22">
        <v>0.8</v>
      </c>
      <c r="E11" s="5">
        <v>1</v>
      </c>
      <c r="F11" s="32">
        <f>((C11-C10)/(E11-E10))-((C10-C9)/(E10-E9))</f>
        <v>-0.7499999999999993</v>
      </c>
      <c r="G11" s="108" t="s">
        <v>56</v>
      </c>
    </row>
    <row r="12" spans="2:6" ht="15.75" thickBot="1">
      <c r="B12" s="9" t="str">
        <f>TEXT(D12,"0%")&amp;" - "&amp;TEXT(E12,"0%")</f>
        <v>100% - 120%</v>
      </c>
      <c r="C12" s="27">
        <v>1.2</v>
      </c>
      <c r="D12" s="23">
        <v>1</v>
      </c>
      <c r="E12" s="10">
        <v>1.2</v>
      </c>
      <c r="F12" s="34">
        <f>((C12-C11)/(E12-E11))-((C11-C10)/(E11-E10))</f>
        <v>-0.2500000000000002</v>
      </c>
    </row>
    <row r="14" ht="19.5" thickBot="1">
      <c r="B14" s="2" t="s">
        <v>10</v>
      </c>
    </row>
    <row r="15" spans="2:3" ht="15">
      <c r="B15" s="16" t="s">
        <v>8</v>
      </c>
      <c r="C15" s="17" t="s">
        <v>6</v>
      </c>
    </row>
    <row r="16" spans="2:3" ht="15.75" thickBot="1">
      <c r="B16" s="18">
        <v>0.9</v>
      </c>
      <c r="C16" s="19">
        <f>SUMPRODUCT(--(B16&gt;$D$8:$D$12),--(B16-$D$8:$D$12),$F$8:$F$12)</f>
        <v>0.875</v>
      </c>
    </row>
  </sheetData>
  <sheetProtection/>
  <conditionalFormatting sqref="B8:C12">
    <cfRule type="expression" priority="1" dxfId="0">
      <formula>IF(VLOOKUP($B$16,$D$8:$D$12,1,TRUE)=$D8,TRUE,FALSE)</formula>
    </cfRule>
  </conditionalFormatting>
  <conditionalFormatting sqref="C8:C12">
    <cfRule type="expression" priority="2" dxfId="0">
      <formula>IF(MATCH($C$16,$C$8:$C$12,1)+1=ROW($D8)-ROW($D$7),TRUE,FALSE)</formula>
    </cfRule>
  </conditionalFormatting>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F6" sqref="F6"/>
    </sheetView>
  </sheetViews>
  <sheetFormatPr defaultColWidth="9.140625" defaultRowHeight="15"/>
  <cols>
    <col min="1" max="1" width="2.7109375" style="0" customWidth="1"/>
    <col min="2" max="2" width="17.28125" style="0" customWidth="1"/>
    <col min="3" max="3" width="10.7109375" style="0" customWidth="1"/>
    <col min="4" max="4" width="10.57421875" style="0" bestFit="1" customWidth="1"/>
    <col min="5" max="5" width="13.28125" style="0" bestFit="1" customWidth="1"/>
    <col min="6" max="6" width="14.140625" style="0" bestFit="1" customWidth="1"/>
    <col min="7" max="7" width="18.421875" style="0" bestFit="1" customWidth="1"/>
    <col min="8" max="8" width="13.57421875" style="0" bestFit="1" customWidth="1"/>
  </cols>
  <sheetData>
    <row r="1" spans="1:2" s="37" customFormat="1" ht="27" customHeight="1">
      <c r="A1" s="36"/>
      <c r="B1" s="36" t="s">
        <v>52</v>
      </c>
    </row>
    <row r="3" spans="2:7" s="1" customFormat="1" ht="15">
      <c r="B3" s="104" t="s">
        <v>53</v>
      </c>
      <c r="C3" s="105"/>
      <c r="D3" s="105"/>
      <c r="E3" s="105"/>
      <c r="F3" s="105"/>
      <c r="G3" s="106"/>
    </row>
    <row r="4" ht="15.75" thickBot="1"/>
    <row r="5" spans="2:8" ht="15">
      <c r="B5" s="91" t="s">
        <v>35</v>
      </c>
      <c r="C5" s="92" t="s">
        <v>36</v>
      </c>
      <c r="D5" s="92" t="s">
        <v>37</v>
      </c>
      <c r="E5" s="92" t="s">
        <v>8</v>
      </c>
      <c r="F5" s="103" t="s">
        <v>49</v>
      </c>
      <c r="G5" s="92" t="s">
        <v>50</v>
      </c>
      <c r="H5" s="93" t="s">
        <v>38</v>
      </c>
    </row>
    <row r="6" spans="2:8" ht="15">
      <c r="B6" s="83" t="s">
        <v>39</v>
      </c>
      <c r="C6" s="84">
        <v>150000</v>
      </c>
      <c r="D6" s="84">
        <v>200000</v>
      </c>
      <c r="E6" s="85">
        <f>C6/D6</f>
        <v>0.75</v>
      </c>
      <c r="F6" s="85">
        <f>SUMPRODUCT(--(E6&gt;'Rate Table'!$D$5:$D$9),--(E6-'Rate Table'!$D$5:$D$9),'Rate Table'!$I$5:$I$9)</f>
        <v>0.65</v>
      </c>
      <c r="G6" s="84">
        <v>50000</v>
      </c>
      <c r="H6" s="86">
        <f>F6*G6</f>
        <v>32500</v>
      </c>
    </row>
    <row r="7" spans="2:8" ht="15">
      <c r="B7" s="87" t="s">
        <v>40</v>
      </c>
      <c r="C7" s="88">
        <v>100000</v>
      </c>
      <c r="D7" s="88">
        <v>200000</v>
      </c>
      <c r="E7" s="89">
        <f aca="true" t="shared" si="0" ref="E7:E16">C7/D7</f>
        <v>0.5</v>
      </c>
      <c r="F7" s="89">
        <f>SUMPRODUCT(--(E7&gt;'Rate Table'!$D$5:$D$9),--(E7-'Rate Table'!$D$5:$D$9),'Rate Table'!$I$5:$I$9)</f>
        <v>0.275</v>
      </c>
      <c r="G7" s="88">
        <v>50000</v>
      </c>
      <c r="H7" s="90">
        <f aca="true" t="shared" si="1" ref="H7:H15">F7*G7</f>
        <v>13750.000000000002</v>
      </c>
    </row>
    <row r="8" spans="2:8" ht="15">
      <c r="B8" s="87" t="s">
        <v>41</v>
      </c>
      <c r="C8" s="88">
        <v>205000</v>
      </c>
      <c r="D8" s="88">
        <v>200000</v>
      </c>
      <c r="E8" s="89">
        <f t="shared" si="0"/>
        <v>1.025</v>
      </c>
      <c r="F8" s="89">
        <f>SUMPRODUCT(--(E8&gt;'Rate Table'!$D$5:$D$9),--(E8-'Rate Table'!$D$5:$D$9),'Rate Table'!$I$5:$I$9)</f>
        <v>1.025</v>
      </c>
      <c r="G8" s="88">
        <v>50000</v>
      </c>
      <c r="H8" s="90">
        <f t="shared" si="1"/>
        <v>51249.99999999999</v>
      </c>
    </row>
    <row r="9" spans="2:8" ht="15">
      <c r="B9" s="87" t="s">
        <v>42</v>
      </c>
      <c r="C9" s="88">
        <v>400000</v>
      </c>
      <c r="D9" s="88">
        <v>500000</v>
      </c>
      <c r="E9" s="89">
        <f t="shared" si="0"/>
        <v>0.8</v>
      </c>
      <c r="F9" s="89">
        <f>SUMPRODUCT(--(E9&gt;'Rate Table'!$D$5:$D$9),--(E9-'Rate Table'!$D$5:$D$9),'Rate Table'!$I$5:$I$9)</f>
        <v>0.75</v>
      </c>
      <c r="G9" s="88">
        <v>75000</v>
      </c>
      <c r="H9" s="90">
        <f t="shared" si="1"/>
        <v>56250</v>
      </c>
    </row>
    <row r="10" spans="2:8" ht="15">
      <c r="B10" s="87" t="s">
        <v>43</v>
      </c>
      <c r="C10" s="88">
        <v>200000</v>
      </c>
      <c r="D10" s="88">
        <v>500000</v>
      </c>
      <c r="E10" s="89">
        <f t="shared" si="0"/>
        <v>0.4</v>
      </c>
      <c r="F10" s="89">
        <f>SUMPRODUCT(--(E10&gt;'Rate Table'!$D$5:$D$9),--(E10-'Rate Table'!$D$5:$D$9),'Rate Table'!$I$5:$I$9)</f>
        <v>0.2</v>
      </c>
      <c r="G10" s="88">
        <v>75000</v>
      </c>
      <c r="H10" s="90">
        <f t="shared" si="1"/>
        <v>15000</v>
      </c>
    </row>
    <row r="11" spans="2:8" ht="15">
      <c r="B11" s="87" t="s">
        <v>44</v>
      </c>
      <c r="C11" s="88">
        <v>475000</v>
      </c>
      <c r="D11" s="88">
        <v>500000</v>
      </c>
      <c r="E11" s="89">
        <f t="shared" si="0"/>
        <v>0.95</v>
      </c>
      <c r="F11" s="89">
        <f>SUMPRODUCT(--(E11&gt;'Rate Table'!$D$5:$D$9),--(E11-'Rate Table'!$D$5:$D$9),'Rate Table'!$I$5:$I$9)</f>
        <v>0.9375</v>
      </c>
      <c r="G11" s="88">
        <v>75000</v>
      </c>
      <c r="H11" s="90">
        <f t="shared" si="1"/>
        <v>70312.5</v>
      </c>
    </row>
    <row r="12" spans="2:8" ht="15">
      <c r="B12" s="87" t="s">
        <v>45</v>
      </c>
      <c r="C12" s="88">
        <v>850000</v>
      </c>
      <c r="D12" s="88">
        <v>1000000</v>
      </c>
      <c r="E12" s="89">
        <f t="shared" si="0"/>
        <v>0.85</v>
      </c>
      <c r="F12" s="89">
        <f>SUMPRODUCT(--(E12&gt;'Rate Table'!$D$5:$D$9),--(E12-'Rate Table'!$D$5:$D$9),'Rate Table'!$I$5:$I$9)</f>
        <v>0.8125</v>
      </c>
      <c r="G12" s="88">
        <v>100000</v>
      </c>
      <c r="H12" s="90">
        <f t="shared" si="1"/>
        <v>81250</v>
      </c>
    </row>
    <row r="13" spans="2:8" ht="15">
      <c r="B13" s="87" t="s">
        <v>46</v>
      </c>
      <c r="C13" s="88">
        <v>600000</v>
      </c>
      <c r="D13" s="88">
        <v>1000000</v>
      </c>
      <c r="E13" s="89">
        <f t="shared" si="0"/>
        <v>0.6</v>
      </c>
      <c r="F13" s="89">
        <f>SUMPRODUCT(--(E13&gt;'Rate Table'!$D$5:$D$9),--(E13-'Rate Table'!$D$5:$D$9),'Rate Table'!$I$5:$I$9)</f>
        <v>0.35</v>
      </c>
      <c r="G13" s="88">
        <v>100000</v>
      </c>
      <c r="H13" s="90">
        <f t="shared" si="1"/>
        <v>35000</v>
      </c>
    </row>
    <row r="14" spans="2:8" ht="15">
      <c r="B14" s="87" t="s">
        <v>47</v>
      </c>
      <c r="C14" s="88">
        <v>550000</v>
      </c>
      <c r="D14" s="88">
        <v>1000000</v>
      </c>
      <c r="E14" s="89">
        <f t="shared" si="0"/>
        <v>0.55</v>
      </c>
      <c r="F14" s="89">
        <f>SUMPRODUCT(--(E14&gt;'Rate Table'!$D$5:$D$9),--(E14-'Rate Table'!$D$5:$D$9),'Rate Table'!$I$5:$I$9)</f>
        <v>0.3125</v>
      </c>
      <c r="G14" s="88">
        <v>100000</v>
      </c>
      <c r="H14" s="90">
        <f t="shared" si="1"/>
        <v>31250</v>
      </c>
    </row>
    <row r="15" spans="2:8" ht="15">
      <c r="B15" s="94" t="s">
        <v>48</v>
      </c>
      <c r="C15" s="95">
        <v>1200000</v>
      </c>
      <c r="D15" s="95">
        <v>1000000</v>
      </c>
      <c r="E15" s="96">
        <f t="shared" si="0"/>
        <v>1.2</v>
      </c>
      <c r="F15" s="96">
        <f>SUMPRODUCT(--(E15&gt;'Rate Table'!$D$5:$D$9),--(E15-'Rate Table'!$D$5:$D$9),'Rate Table'!$I$5:$I$9)</f>
        <v>1.2</v>
      </c>
      <c r="G15" s="95">
        <v>100000</v>
      </c>
      <c r="H15" s="97">
        <f t="shared" si="1"/>
        <v>120000</v>
      </c>
    </row>
    <row r="16" spans="2:8" ht="15.75" thickBot="1">
      <c r="B16" s="98" t="s">
        <v>51</v>
      </c>
      <c r="C16" s="100">
        <f>SUM(C6:C15)</f>
        <v>4730000</v>
      </c>
      <c r="D16" s="100">
        <f>SUM(D6:D15)</f>
        <v>6100000</v>
      </c>
      <c r="E16" s="102">
        <f t="shared" si="0"/>
        <v>0.7754098360655738</v>
      </c>
      <c r="F16" s="99"/>
      <c r="G16" s="100">
        <f>SUM(G6:G15)</f>
        <v>775000</v>
      </c>
      <c r="H16" s="101">
        <f>SUM(H6:H15)</f>
        <v>506562.5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Epicor Software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Acampora</dc:creator>
  <cp:keywords/>
  <dc:description/>
  <cp:lastModifiedBy>Raheel Rafiq</cp:lastModifiedBy>
  <dcterms:created xsi:type="dcterms:W3CDTF">2013-04-16T11:32:45Z</dcterms:created>
  <dcterms:modified xsi:type="dcterms:W3CDTF">2020-02-15T08:15:18Z</dcterms:modified>
  <cp:category/>
  <cp:version/>
  <cp:contentType/>
  <cp:contentStatus/>
</cp:coreProperties>
</file>