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634" activeTab="0"/>
  </bookViews>
  <sheets>
    <sheet name="Input" sheetId="1" r:id="rId1"/>
    <sheet name="Tax Savings from Deduction" sheetId="2" r:id="rId2"/>
    <sheet name="Tax on Sale" sheetId="3" r:id="rId3"/>
    <sheet name="Supporting Tables" sheetId="4" r:id="rId4"/>
    <sheet name="Breakeven Chart" sheetId="5" r:id="rId5"/>
  </sheets>
  <definedNames/>
  <calcPr fullCalcOnLoad="1"/>
</workbook>
</file>

<file path=xl/sharedStrings.xml><?xml version="1.0" encoding="utf-8"?>
<sst xmlns="http://schemas.openxmlformats.org/spreadsheetml/2006/main" count="139" uniqueCount="95">
  <si>
    <t>Land included in purchase price</t>
  </si>
  <si>
    <t>Fair market value on date started</t>
  </si>
  <si>
    <t>Land included in fair market value</t>
  </si>
  <si>
    <t>Square footage of house</t>
  </si>
  <si>
    <t>Square footage of office</t>
  </si>
  <si>
    <t>Number of rooms in house</t>
  </si>
  <si>
    <t>Number of rooms in office</t>
  </si>
  <si>
    <t>Business Percentage</t>
  </si>
  <si>
    <t>Mortgage interest</t>
  </si>
  <si>
    <t>Homeowner's insurance</t>
  </si>
  <si>
    <t>Mortgage insurance</t>
  </si>
  <si>
    <t>Basis (Homeowners only)</t>
  </si>
  <si>
    <t>Utilities</t>
  </si>
  <si>
    <t>Other expenses</t>
  </si>
  <si>
    <t>Real estate taxes</t>
  </si>
  <si>
    <t>Repairs and maintenance</t>
  </si>
  <si>
    <t>Estimate of Annual Indirect Expenses</t>
  </si>
  <si>
    <t>Estimate of Annual Direct Expenses</t>
  </si>
  <si>
    <t>Other</t>
  </si>
  <si>
    <t>Year started using office</t>
  </si>
  <si>
    <t>Month started using office (1-12)</t>
  </si>
  <si>
    <t>Business percentage</t>
  </si>
  <si>
    <t>Indirect Expenses</t>
  </si>
  <si>
    <t>Insurance</t>
  </si>
  <si>
    <t>Casualty loss</t>
  </si>
  <si>
    <t>Deduction for indirect expenses</t>
  </si>
  <si>
    <t>Estimate of Annual Business Income</t>
  </si>
  <si>
    <t>Net business income before office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</si>
  <si>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</si>
  <si>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</si>
  <si>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</si>
  <si>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</si>
  <si>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</si>
  <si>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</si>
  <si>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</si>
  <si>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</si>
  <si>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</si>
  <si>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</si>
  <si>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Permanent improvements</t>
  </si>
  <si>
    <t>Income tax rate</t>
  </si>
  <si>
    <t>Total indirect office expenses</t>
  </si>
  <si>
    <t>Total expenses before depreciation</t>
  </si>
  <si>
    <t>Depreciation</t>
  </si>
  <si>
    <t>Nonresidential Real Property Mid-Month Convention</t>
  </si>
  <si>
    <t>Year</t>
  </si>
  <si>
    <t>2 - 39</t>
  </si>
  <si>
    <t>Total basis in house</t>
  </si>
  <si>
    <t>Interest and taxes allowed as itemized deduction</t>
  </si>
  <si>
    <t>Carryover from prior year</t>
  </si>
  <si>
    <t>Tax savings from business use of home</t>
  </si>
  <si>
    <t>Carryover of business use of home expenses</t>
  </si>
  <si>
    <t>Deduction not allowed</t>
  </si>
  <si>
    <t>Allowed business use of home deduction</t>
  </si>
  <si>
    <t>Net income before business use of home</t>
  </si>
  <si>
    <t>Total business use of home expense</t>
  </si>
  <si>
    <t>Income tax</t>
  </si>
  <si>
    <t>Self-employment tax</t>
  </si>
  <si>
    <t>Total tax savings</t>
  </si>
  <si>
    <t>Less: tax savings allowed on interest and taxes</t>
  </si>
  <si>
    <t>True tax savings</t>
  </si>
  <si>
    <t>Sales value of house</t>
  </si>
  <si>
    <t>Selling price</t>
  </si>
  <si>
    <t>Original cost</t>
  </si>
  <si>
    <t>Depreciation claimed</t>
  </si>
  <si>
    <t>Basis</t>
  </si>
  <si>
    <t>Gain on sale</t>
  </si>
  <si>
    <t>Business percent</t>
  </si>
  <si>
    <t>Taxable gain</t>
  </si>
  <si>
    <t>Tax on sale</t>
  </si>
  <si>
    <t>Cumulative tax savings</t>
  </si>
  <si>
    <t>Rate used in year 1:</t>
  </si>
  <si>
    <t>Net business income</t>
  </si>
  <si>
    <t>Self-employment income</t>
  </si>
  <si>
    <t>Maximum self-employment income for SS</t>
  </si>
  <si>
    <t>Taxable self-employment income</t>
  </si>
  <si>
    <t>[Company Name]</t>
  </si>
  <si>
    <t>[Date]</t>
  </si>
  <si>
    <t xml:space="preserve"> </t>
  </si>
  <si>
    <t xml:space="preserve">Estimated Tax Due on Sale of House </t>
  </si>
  <si>
    <t xml:space="preserve">Supporting Tables </t>
  </si>
  <si>
    <t>Business expenses other than office</t>
  </si>
  <si>
    <t>Business income</t>
  </si>
  <si>
    <t>Estimate of Other Annual Earned Income</t>
  </si>
  <si>
    <t>Earned income as employee</t>
  </si>
  <si>
    <t>House</t>
  </si>
  <si>
    <t>[ Name]</t>
  </si>
  <si>
    <t>[Name]</t>
  </si>
  <si>
    <t>Direct expenses</t>
  </si>
  <si>
    <t>Gray cells will be calculated for you. You do not need to enter anything into them.</t>
  </si>
  <si>
    <r>
      <t>Straight-Line</t>
    </r>
    <r>
      <rPr>
        <sz val="10"/>
        <rFont val="Arial"/>
        <family val="0"/>
      </rPr>
      <t>—</t>
    </r>
    <r>
      <rPr>
        <sz val="10"/>
        <rFont val="Arial"/>
        <family val="0"/>
      </rPr>
      <t>39 Years</t>
    </r>
  </si>
  <si>
    <t>Month Property Placed in Service</t>
  </si>
  <si>
    <t>Estimated Tax Savings from Home Office Deduction</t>
  </si>
  <si>
    <t>Purchase price of house</t>
  </si>
  <si>
    <t>Rent (Non-homeowners only)</t>
  </si>
  <si>
    <t>Yearly Comparison Chart Template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</si>
</sst>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CN¥&quot;#,##0_);\(&quot;CN¥&quot;#,##0\)"/>
    <numFmt numFmtId="165" formatCode="&quot;CN¥&quot;#,##0_);[Red]\(&quot;CN¥&quot;#,##0\)"/>
    <numFmt numFmtId="166" formatCode="&quot;CN¥&quot;#,##0.00_);\(&quot;CN¥&quot;#,##0.00\)"/>
    <numFmt numFmtId="167" formatCode="&quot;CN¥&quot;#,##0.00_);[Red]\(&quot;CN¥&quot;#,##0.00\)"/>
    <numFmt numFmtId="168" formatCode="_(&quot;CN¥&quot;* #,##0_);_(&quot;CN¥&quot;* \(#,##0\);_(&quot;CN¥&quot;* &quot;-&quot;_);_(@_)"/>
    <numFmt numFmtId="169" formatCode="_(&quot;CN¥&quot;* #,##0.00_);_(&quot;CN¥&quot;* \(#,##0.00\);_(&quot;CN¥&quot;* &quot;-&quot;??_);_(@_)"/>
    <numFmt numFmtId="170" formatCode="0.000%"/>
    <numFmt numFmtId="171" formatCode="[$-409]dddd\,\ mmmm\ dd\,\ yyyy"/>
    <numFmt numFmtId="172" formatCode="&quot;$&quot;#,##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09]h:mm:ss\ AM/PM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2"/>
      <name val="Arial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9.2"/>
      <color indexed="8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6"/>
      <color indexed="8"/>
      <name val="Arial"/>
      <family val="0"/>
    </font>
    <font>
      <b/>
      <sz val="20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dotted">
        <color indexed="22"/>
      </left>
      <right style="dotted">
        <color indexed="22"/>
      </right>
      <top>
        <color indexed="63"/>
      </top>
      <bottom style="thin">
        <color indexed="22"/>
      </bottom>
    </border>
    <border>
      <left style="dotted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dotted">
        <color indexed="22"/>
      </left>
      <right style="dotted">
        <color indexed="22"/>
      </right>
      <top style="thin">
        <color indexed="22"/>
      </top>
      <bottom style="thin">
        <color indexed="22"/>
      </bottom>
    </border>
    <border>
      <left style="dotted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dotted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dotted">
        <color indexed="22"/>
      </right>
      <top style="thin">
        <color indexed="22"/>
      </top>
      <bottom style="thin">
        <color indexed="22"/>
      </bottom>
    </border>
    <border>
      <left style="dashed">
        <color indexed="22"/>
      </left>
      <right style="dashed">
        <color indexed="22"/>
      </right>
      <top>
        <color indexed="63"/>
      </top>
      <bottom style="thin">
        <color indexed="22"/>
      </bottom>
    </border>
    <border>
      <left style="dashed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dashed">
        <color indexed="22"/>
      </left>
      <right style="dashed">
        <color indexed="22"/>
      </right>
      <top style="thin">
        <color indexed="22"/>
      </top>
      <bottom style="thin">
        <color indexed="22"/>
      </bottom>
    </border>
    <border>
      <left style="dashed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dashed">
        <color indexed="22"/>
      </left>
      <right style="dashed">
        <color indexed="22"/>
      </right>
      <top style="thin">
        <color indexed="22"/>
      </top>
      <bottom>
        <color indexed="63"/>
      </bottom>
    </border>
    <border>
      <left style="dashed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dashed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dashed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dashed">
        <color indexed="22"/>
      </right>
      <top style="thin">
        <color indexed="22"/>
      </top>
      <bottom>
        <color indexed="63"/>
      </bottom>
    </border>
    <border>
      <left style="dashed">
        <color indexed="22"/>
      </left>
      <right style="dashed">
        <color indexed="22"/>
      </right>
      <top>
        <color indexed="63"/>
      </top>
      <bottom style="dashed">
        <color indexed="9"/>
      </bottom>
    </border>
    <border>
      <left style="dashed">
        <color indexed="22"/>
      </left>
      <right>
        <color indexed="63"/>
      </right>
      <top>
        <color indexed="63"/>
      </top>
      <bottom style="dashed">
        <color indexed="9"/>
      </bottom>
    </border>
    <border>
      <left style="dashed">
        <color indexed="22"/>
      </left>
      <right style="dashed">
        <color indexed="22"/>
      </right>
      <top style="dashed">
        <color indexed="9"/>
      </top>
      <bottom style="dashed">
        <color indexed="9"/>
      </bottom>
    </border>
    <border>
      <left style="dashed">
        <color indexed="22"/>
      </left>
      <right>
        <color indexed="63"/>
      </right>
      <top style="dashed">
        <color indexed="9"/>
      </top>
      <bottom style="dashed">
        <color indexed="9"/>
      </bottom>
    </border>
    <border>
      <left>
        <color indexed="63"/>
      </left>
      <right style="dashed">
        <color indexed="22"/>
      </right>
      <top>
        <color indexed="63"/>
      </top>
      <bottom style="dashed">
        <color indexed="9"/>
      </bottom>
    </border>
    <border>
      <left>
        <color indexed="63"/>
      </left>
      <right style="dashed">
        <color indexed="22"/>
      </right>
      <top style="dashed">
        <color indexed="9"/>
      </top>
      <bottom style="dashed">
        <color indexed="9"/>
      </bottom>
    </border>
    <border>
      <left>
        <color indexed="63"/>
      </left>
      <right style="dashed">
        <color indexed="22"/>
      </right>
      <top>
        <color indexed="63"/>
      </top>
      <bottom style="thin">
        <color indexed="9"/>
      </bottom>
    </border>
    <border>
      <left style="dashed">
        <color indexed="22"/>
      </left>
      <right style="dashed">
        <color indexed="22"/>
      </right>
      <top>
        <color indexed="63"/>
      </top>
      <bottom style="thin">
        <color indexed="9"/>
      </bottom>
    </border>
    <border>
      <left style="dashed">
        <color indexed="22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dashed">
        <color indexed="22"/>
      </right>
      <top style="thin">
        <color indexed="9"/>
      </top>
      <bottom>
        <color indexed="63"/>
      </bottom>
    </border>
    <border>
      <left style="dashed">
        <color indexed="22"/>
      </left>
      <right style="dashed">
        <color indexed="22"/>
      </right>
      <top style="thin">
        <color indexed="9"/>
      </top>
      <bottom>
        <color indexed="63"/>
      </bottom>
    </border>
    <border>
      <left style="dashed">
        <color indexed="22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dashed">
        <color indexed="22"/>
      </right>
      <top style="thin">
        <color indexed="9"/>
      </top>
      <bottom style="thin">
        <color indexed="9"/>
      </bottom>
    </border>
    <border>
      <left style="dashed">
        <color indexed="22"/>
      </left>
      <right style="dashed">
        <color indexed="22"/>
      </right>
      <top style="thin">
        <color indexed="9"/>
      </top>
      <bottom style="thin">
        <color indexed="9"/>
      </bottom>
    </border>
    <border>
      <left style="dashed">
        <color indexed="22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dashed">
        <color indexed="9"/>
      </left>
      <right style="dashed">
        <color indexed="22"/>
      </right>
      <top style="thin">
        <color indexed="22"/>
      </top>
      <bottom style="dashed">
        <color indexed="9"/>
      </bottom>
    </border>
    <border>
      <left style="dashed">
        <color indexed="22"/>
      </left>
      <right style="dashed">
        <color indexed="22"/>
      </right>
      <top style="thin">
        <color indexed="22"/>
      </top>
      <bottom style="dashed">
        <color indexed="9"/>
      </bottom>
    </border>
    <border>
      <left style="dashed">
        <color indexed="22"/>
      </left>
      <right style="thin">
        <color indexed="22"/>
      </right>
      <top style="thin">
        <color indexed="22"/>
      </top>
      <bottom style="dashed">
        <color indexed="9"/>
      </bottom>
    </border>
    <border>
      <left style="dashed">
        <color indexed="9"/>
      </left>
      <right style="dashed">
        <color indexed="22"/>
      </right>
      <top style="dashed">
        <color indexed="9"/>
      </top>
      <bottom style="dashed">
        <color indexed="9"/>
      </bottom>
    </border>
    <border>
      <left style="dashed">
        <color indexed="22"/>
      </left>
      <right style="thin">
        <color indexed="22"/>
      </right>
      <top style="dashed">
        <color indexed="9"/>
      </top>
      <bottom style="dashed">
        <color indexed="9"/>
      </bottom>
    </border>
    <border>
      <left style="dashed">
        <color indexed="9"/>
      </left>
      <right style="dashed">
        <color indexed="22"/>
      </right>
      <top style="dashed">
        <color indexed="9"/>
      </top>
      <bottom style="thin">
        <color indexed="22"/>
      </bottom>
    </border>
    <border>
      <left style="dashed">
        <color indexed="22"/>
      </left>
      <right style="dashed">
        <color indexed="22"/>
      </right>
      <top style="dashed">
        <color indexed="9"/>
      </top>
      <bottom style="thin">
        <color indexed="22"/>
      </bottom>
    </border>
    <border>
      <left style="dashed">
        <color indexed="22"/>
      </left>
      <right style="thin">
        <color indexed="22"/>
      </right>
      <top style="dashed">
        <color indexed="9"/>
      </top>
      <bottom style="thin">
        <color indexed="22"/>
      </bottom>
    </border>
    <border>
      <left>
        <color indexed="63"/>
      </left>
      <right style="dashed">
        <color indexed="9"/>
      </right>
      <top style="thin">
        <color indexed="22"/>
      </top>
      <bottom style="thin">
        <color indexed="22"/>
      </bottom>
    </border>
    <border>
      <left>
        <color indexed="63"/>
      </left>
      <right style="dashed">
        <color indexed="22"/>
      </right>
      <top style="dashed">
        <color indexed="9"/>
      </top>
      <bottom>
        <color indexed="63"/>
      </bottom>
    </border>
    <border>
      <left style="dashed">
        <color indexed="22"/>
      </left>
      <right style="dashed">
        <color indexed="22"/>
      </right>
      <top style="dashed">
        <color indexed="9"/>
      </top>
      <bottom>
        <color indexed="63"/>
      </bottom>
    </border>
    <border>
      <left style="dashed">
        <color indexed="22"/>
      </left>
      <right>
        <color indexed="63"/>
      </right>
      <top style="dashed">
        <color indexed="9"/>
      </top>
      <bottom>
        <color indexed="63"/>
      </bottom>
    </border>
    <border>
      <left>
        <color indexed="63"/>
      </left>
      <right style="dashed">
        <color indexed="22"/>
      </right>
      <top>
        <color indexed="63"/>
      </top>
      <bottom>
        <color indexed="63"/>
      </bottom>
    </border>
    <border>
      <left style="dashed">
        <color indexed="22"/>
      </left>
      <right style="dashed">
        <color indexed="22"/>
      </right>
      <top>
        <color indexed="63"/>
      </top>
      <bottom>
        <color indexed="63"/>
      </bottom>
    </border>
    <border>
      <left>
        <color indexed="63"/>
      </left>
      <right style="dashed">
        <color indexed="22"/>
      </right>
      <top style="thin">
        <color indexed="22"/>
      </top>
      <bottom style="thin">
        <color indexed="9"/>
      </bottom>
    </border>
    <border>
      <left style="dashed">
        <color indexed="22"/>
      </left>
      <right style="dashed">
        <color indexed="22"/>
      </right>
      <top style="thin">
        <color indexed="22"/>
      </top>
      <bottom style="thin">
        <color indexed="9"/>
      </bottom>
    </border>
    <border>
      <left style="dashed">
        <color indexed="22"/>
      </left>
      <right>
        <color indexed="63"/>
      </right>
      <top style="thin">
        <color indexed="22"/>
      </top>
      <bottom style="thin">
        <color indexed="9"/>
      </bottom>
    </border>
    <border>
      <left>
        <color indexed="63"/>
      </left>
      <right style="dashed">
        <color indexed="22"/>
      </right>
      <top style="thin">
        <color indexed="9"/>
      </top>
      <bottom style="thin">
        <color indexed="22"/>
      </bottom>
    </border>
    <border>
      <left style="dashed">
        <color indexed="22"/>
      </left>
      <right style="dashed">
        <color indexed="22"/>
      </right>
      <top style="thin">
        <color indexed="9"/>
      </top>
      <bottom style="thin">
        <color indexed="22"/>
      </bottom>
    </border>
    <border>
      <left style="dashed">
        <color indexed="22"/>
      </left>
      <right>
        <color indexed="63"/>
      </right>
      <top style="thin">
        <color indexed="9"/>
      </top>
      <bottom style="thin">
        <color indexed="22"/>
      </bottom>
    </border>
    <border>
      <left style="dashed">
        <color indexed="22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170" fontId="0" fillId="0" borderId="0" xfId="0" applyNumberFormat="1" applyAlignment="1">
      <alignment/>
    </xf>
    <xf numFmtId="37" fontId="0" fillId="0" borderId="0" xfId="0" applyNumberFormat="1" applyAlignment="1">
      <alignment/>
    </xf>
    <xf numFmtId="37" fontId="0" fillId="0" borderId="0" xfId="0" applyNumberFormat="1" applyAlignment="1">
      <alignment horizontal="right"/>
    </xf>
    <xf numFmtId="0" fontId="3" fillId="0" borderId="0" xfId="0" applyFont="1" applyAlignment="1">
      <alignment/>
    </xf>
    <xf numFmtId="14" fontId="4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" fillId="33" borderId="0" xfId="0" applyFont="1" applyFill="1" applyAlignment="1">
      <alignment/>
    </xf>
    <xf numFmtId="10" fontId="1" fillId="33" borderId="0" xfId="0" applyNumberFormat="1" applyFont="1" applyFill="1" applyAlignment="1">
      <alignment/>
    </xf>
    <xf numFmtId="0" fontId="0" fillId="34" borderId="0" xfId="0" applyFill="1" applyAlignment="1">
      <alignment/>
    </xf>
    <xf numFmtId="0" fontId="5" fillId="34" borderId="0" xfId="0" applyFont="1" applyFill="1" applyAlignment="1">
      <alignment/>
    </xf>
    <xf numFmtId="0" fontId="0" fillId="0" borderId="0" xfId="0" applyAlignment="1">
      <alignment horizontal="right"/>
    </xf>
    <xf numFmtId="0" fontId="5" fillId="34" borderId="0" xfId="0" applyFont="1" applyFill="1" applyAlignment="1">
      <alignment vertical="center"/>
    </xf>
    <xf numFmtId="0" fontId="6" fillId="34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5" fillId="34" borderId="0" xfId="0" applyFont="1" applyFill="1" applyAlignment="1">
      <alignment horizontal="right" vertical="center"/>
    </xf>
    <xf numFmtId="0" fontId="0" fillId="0" borderId="10" xfId="0" applyBorder="1" applyAlignment="1">
      <alignment horizontal="left" indent="1"/>
    </xf>
    <xf numFmtId="3" fontId="0" fillId="0" borderId="10" xfId="0" applyNumberFormat="1" applyBorder="1" applyAlignment="1">
      <alignment/>
    </xf>
    <xf numFmtId="0" fontId="0" fillId="0" borderId="11" xfId="0" applyBorder="1" applyAlignment="1">
      <alignment horizontal="left" indent="1"/>
    </xf>
    <xf numFmtId="3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left" indent="1"/>
    </xf>
    <xf numFmtId="3" fontId="0" fillId="0" borderId="12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172" fontId="1" fillId="33" borderId="0" xfId="0" applyNumberFormat="1" applyFont="1" applyFill="1" applyAlignment="1">
      <alignment/>
    </xf>
    <xf numFmtId="3" fontId="0" fillId="34" borderId="0" xfId="0" applyNumberFormat="1" applyFill="1" applyAlignment="1">
      <alignment/>
    </xf>
    <xf numFmtId="3" fontId="6" fillId="34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172" fontId="1" fillId="33" borderId="23" xfId="0" applyNumberFormat="1" applyFont="1" applyFill="1" applyBorder="1" applyAlignment="1">
      <alignment/>
    </xf>
    <xf numFmtId="172" fontId="1" fillId="33" borderId="24" xfId="0" applyNumberFormat="1" applyFont="1" applyFill="1" applyBorder="1" applyAlignment="1">
      <alignment/>
    </xf>
    <xf numFmtId="0" fontId="1" fillId="33" borderId="12" xfId="0" applyFont="1" applyFill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172" fontId="1" fillId="33" borderId="27" xfId="0" applyNumberFormat="1" applyFont="1" applyFill="1" applyBorder="1" applyAlignment="1">
      <alignment/>
    </xf>
    <xf numFmtId="9" fontId="0" fillId="0" borderId="21" xfId="0" applyNumberFormat="1" applyBorder="1" applyAlignment="1">
      <alignment/>
    </xf>
    <xf numFmtId="9" fontId="0" fillId="0" borderId="22" xfId="0" applyNumberFormat="1" applyBorder="1" applyAlignment="1">
      <alignment/>
    </xf>
    <xf numFmtId="0" fontId="5" fillId="34" borderId="0" xfId="0" applyFont="1" applyFill="1" applyAlignment="1">
      <alignment horizontal="right"/>
    </xf>
    <xf numFmtId="3" fontId="0" fillId="33" borderId="28" xfId="0" applyNumberFormat="1" applyFill="1" applyBorder="1" applyAlignment="1">
      <alignment/>
    </xf>
    <xf numFmtId="3" fontId="0" fillId="33" borderId="29" xfId="0" applyNumberFormat="1" applyFill="1" applyBorder="1" applyAlignment="1">
      <alignment/>
    </xf>
    <xf numFmtId="3" fontId="0" fillId="33" borderId="30" xfId="0" applyNumberFormat="1" applyFill="1" applyBorder="1" applyAlignment="1">
      <alignment/>
    </xf>
    <xf numFmtId="3" fontId="0" fillId="33" borderId="31" xfId="0" applyNumberFormat="1" applyFill="1" applyBorder="1" applyAlignment="1">
      <alignment/>
    </xf>
    <xf numFmtId="0" fontId="0" fillId="35" borderId="10" xfId="0" applyFill="1" applyBorder="1" applyAlignment="1">
      <alignment horizontal="left" indent="1"/>
    </xf>
    <xf numFmtId="3" fontId="0" fillId="33" borderId="32" xfId="0" applyNumberFormat="1" applyFill="1" applyBorder="1" applyAlignment="1">
      <alignment/>
    </xf>
    <xf numFmtId="3" fontId="0" fillId="33" borderId="33" xfId="0" applyNumberFormat="1" applyFill="1" applyBorder="1" applyAlignment="1">
      <alignment/>
    </xf>
    <xf numFmtId="0" fontId="0" fillId="0" borderId="0" xfId="0" applyFont="1" applyAlignment="1">
      <alignment/>
    </xf>
    <xf numFmtId="37" fontId="0" fillId="33" borderId="0" xfId="0" applyNumberFormat="1" applyFont="1" applyFill="1" applyBorder="1" applyAlignment="1">
      <alignment/>
    </xf>
    <xf numFmtId="10" fontId="0" fillId="33" borderId="34" xfId="0" applyNumberFormat="1" applyFill="1" applyBorder="1" applyAlignment="1">
      <alignment/>
    </xf>
    <xf numFmtId="10" fontId="0" fillId="33" borderId="35" xfId="0" applyNumberFormat="1" applyFill="1" applyBorder="1" applyAlignment="1">
      <alignment/>
    </xf>
    <xf numFmtId="10" fontId="0" fillId="33" borderId="36" xfId="0" applyNumberFormat="1" applyFill="1" applyBorder="1" applyAlignment="1">
      <alignment/>
    </xf>
    <xf numFmtId="37" fontId="0" fillId="33" borderId="37" xfId="0" applyNumberFormat="1" applyFill="1" applyBorder="1" applyAlignment="1">
      <alignment/>
    </xf>
    <xf numFmtId="37" fontId="0" fillId="33" borderId="38" xfId="0" applyNumberFormat="1" applyFill="1" applyBorder="1" applyAlignment="1">
      <alignment/>
    </xf>
    <xf numFmtId="37" fontId="0" fillId="33" borderId="39" xfId="0" applyNumberFormat="1" applyFill="1" applyBorder="1" applyAlignment="1">
      <alignment/>
    </xf>
    <xf numFmtId="37" fontId="6" fillId="34" borderId="0" xfId="0" applyNumberFormat="1" applyFont="1" applyFill="1" applyAlignment="1">
      <alignment/>
    </xf>
    <xf numFmtId="37" fontId="0" fillId="33" borderId="34" xfId="0" applyNumberFormat="1" applyFill="1" applyBorder="1" applyAlignment="1">
      <alignment/>
    </xf>
    <xf numFmtId="37" fontId="0" fillId="33" borderId="35" xfId="0" applyNumberFormat="1" applyFill="1" applyBorder="1" applyAlignment="1">
      <alignment/>
    </xf>
    <xf numFmtId="37" fontId="0" fillId="33" borderId="36" xfId="0" applyNumberFormat="1" applyFill="1" applyBorder="1" applyAlignment="1">
      <alignment/>
    </xf>
    <xf numFmtId="37" fontId="0" fillId="33" borderId="40" xfId="0" applyNumberFormat="1" applyFill="1" applyBorder="1" applyAlignment="1">
      <alignment/>
    </xf>
    <xf numFmtId="37" fontId="0" fillId="33" borderId="41" xfId="0" applyNumberFormat="1" applyFill="1" applyBorder="1" applyAlignment="1">
      <alignment/>
    </xf>
    <xf numFmtId="37" fontId="0" fillId="33" borderId="42" xfId="0" applyNumberFormat="1" applyFill="1" applyBorder="1" applyAlignment="1">
      <alignment/>
    </xf>
    <xf numFmtId="0" fontId="0" fillId="35" borderId="12" xfId="0" applyFill="1" applyBorder="1" applyAlignment="1">
      <alignment horizontal="left" indent="1"/>
    </xf>
    <xf numFmtId="0" fontId="0" fillId="0" borderId="0" xfId="0" applyFont="1" applyAlignment="1">
      <alignment/>
    </xf>
    <xf numFmtId="0" fontId="5" fillId="34" borderId="0" xfId="0" applyFont="1" applyFill="1" applyAlignment="1">
      <alignment horizontal="center" vertical="center"/>
    </xf>
    <xf numFmtId="0" fontId="0" fillId="34" borderId="0" xfId="0" applyFill="1" applyAlignment="1">
      <alignment vertical="center"/>
    </xf>
    <xf numFmtId="49" fontId="0" fillId="36" borderId="43" xfId="0" applyNumberFormat="1" applyFill="1" applyBorder="1" applyAlignment="1">
      <alignment horizontal="center" vertical="center"/>
    </xf>
    <xf numFmtId="49" fontId="0" fillId="36" borderId="44" xfId="0" applyNumberFormat="1" applyFill="1" applyBorder="1" applyAlignment="1">
      <alignment horizontal="center" vertical="center"/>
    </xf>
    <xf numFmtId="49" fontId="0" fillId="36" borderId="45" xfId="0" applyNumberFormat="1" applyFill="1" applyBorder="1" applyAlignment="1">
      <alignment horizontal="center" vertical="center"/>
    </xf>
    <xf numFmtId="170" fontId="0" fillId="33" borderId="46" xfId="0" applyNumberFormat="1" applyFill="1" applyBorder="1" applyAlignment="1">
      <alignment/>
    </xf>
    <xf numFmtId="170" fontId="0" fillId="33" borderId="47" xfId="0" applyNumberFormat="1" applyFill="1" applyBorder="1" applyAlignment="1">
      <alignment/>
    </xf>
    <xf numFmtId="170" fontId="0" fillId="33" borderId="48" xfId="0" applyNumberFormat="1" applyFill="1" applyBorder="1" applyAlignment="1">
      <alignment/>
    </xf>
    <xf numFmtId="170" fontId="0" fillId="33" borderId="49" xfId="0" applyNumberFormat="1" applyFill="1" applyBorder="1" applyAlignment="1">
      <alignment/>
    </xf>
    <xf numFmtId="170" fontId="0" fillId="33" borderId="30" xfId="0" applyNumberFormat="1" applyFill="1" applyBorder="1" applyAlignment="1">
      <alignment/>
    </xf>
    <xf numFmtId="170" fontId="0" fillId="33" borderId="50" xfId="0" applyNumberFormat="1" applyFill="1" applyBorder="1" applyAlignment="1">
      <alignment/>
    </xf>
    <xf numFmtId="170" fontId="0" fillId="33" borderId="51" xfId="0" applyNumberFormat="1" applyFill="1" applyBorder="1" applyAlignment="1">
      <alignment/>
    </xf>
    <xf numFmtId="170" fontId="0" fillId="33" borderId="52" xfId="0" applyNumberFormat="1" applyFill="1" applyBorder="1" applyAlignment="1">
      <alignment/>
    </xf>
    <xf numFmtId="170" fontId="0" fillId="33" borderId="53" xfId="0" applyNumberFormat="1" applyFill="1" applyBorder="1" applyAlignment="1">
      <alignment/>
    </xf>
    <xf numFmtId="49" fontId="0" fillId="0" borderId="54" xfId="0" applyNumberFormat="1" applyBorder="1" applyAlignment="1">
      <alignment horizontal="center"/>
    </xf>
    <xf numFmtId="0" fontId="0" fillId="0" borderId="54" xfId="0" applyNumberFormat="1" applyBorder="1" applyAlignment="1">
      <alignment horizontal="center"/>
    </xf>
    <xf numFmtId="170" fontId="0" fillId="33" borderId="0" xfId="0" applyNumberFormat="1" applyFill="1" applyAlignment="1">
      <alignment horizontal="right"/>
    </xf>
    <xf numFmtId="37" fontId="0" fillId="33" borderId="34" xfId="0" applyNumberFormat="1" applyFill="1" applyBorder="1" applyAlignment="1">
      <alignment horizontal="right"/>
    </xf>
    <xf numFmtId="37" fontId="0" fillId="33" borderId="35" xfId="0" applyNumberFormat="1" applyFill="1" applyBorder="1" applyAlignment="1">
      <alignment horizontal="right"/>
    </xf>
    <xf numFmtId="37" fontId="0" fillId="33" borderId="36" xfId="0" applyNumberFormat="1" applyFill="1" applyBorder="1" applyAlignment="1">
      <alignment horizontal="right"/>
    </xf>
    <xf numFmtId="37" fontId="0" fillId="33" borderId="40" xfId="0" applyNumberFormat="1" applyFill="1" applyBorder="1" applyAlignment="1">
      <alignment horizontal="right"/>
    </xf>
    <xf numFmtId="37" fontId="0" fillId="33" borderId="41" xfId="0" applyNumberFormat="1" applyFill="1" applyBorder="1" applyAlignment="1">
      <alignment horizontal="right"/>
    </xf>
    <xf numFmtId="37" fontId="0" fillId="33" borderId="42" xfId="0" applyNumberFormat="1" applyFill="1" applyBorder="1" applyAlignment="1">
      <alignment horizontal="right"/>
    </xf>
    <xf numFmtId="37" fontId="0" fillId="33" borderId="37" xfId="0" applyNumberFormat="1" applyFill="1" applyBorder="1" applyAlignment="1">
      <alignment horizontal="right"/>
    </xf>
    <xf numFmtId="37" fontId="0" fillId="33" borderId="38" xfId="0" applyNumberFormat="1" applyFill="1" applyBorder="1" applyAlignment="1">
      <alignment horizontal="right"/>
    </xf>
    <xf numFmtId="37" fontId="0" fillId="33" borderId="39" xfId="0" applyNumberFormat="1" applyFill="1" applyBorder="1" applyAlignment="1">
      <alignment horizontal="right"/>
    </xf>
    <xf numFmtId="172" fontId="0" fillId="0" borderId="19" xfId="0" applyNumberFormat="1" applyBorder="1" applyAlignment="1">
      <alignment/>
    </xf>
    <xf numFmtId="172" fontId="0" fillId="0" borderId="20" xfId="0" applyNumberFormat="1" applyBorder="1" applyAlignment="1">
      <alignment/>
    </xf>
    <xf numFmtId="0" fontId="0" fillId="0" borderId="10" xfId="0" applyFont="1" applyFill="1" applyBorder="1" applyAlignment="1">
      <alignment horizontal="left" indent="1"/>
    </xf>
    <xf numFmtId="172" fontId="0" fillId="0" borderId="25" xfId="0" applyNumberFormat="1" applyFont="1" applyFill="1" applyBorder="1" applyAlignment="1">
      <alignment/>
    </xf>
    <xf numFmtId="9" fontId="0" fillId="0" borderId="26" xfId="0" applyNumberFormat="1" applyBorder="1" applyAlignment="1">
      <alignment/>
    </xf>
    <xf numFmtId="0" fontId="0" fillId="0" borderId="11" xfId="0" applyFont="1" applyFill="1" applyBorder="1" applyAlignment="1">
      <alignment horizontal="left" vertical="center"/>
    </xf>
    <xf numFmtId="3" fontId="0" fillId="33" borderId="55" xfId="0" applyNumberFormat="1" applyFont="1" applyFill="1" applyBorder="1" applyAlignment="1">
      <alignment vertical="center"/>
    </xf>
    <xf numFmtId="3" fontId="0" fillId="33" borderId="56" xfId="0" applyNumberFormat="1" applyFont="1" applyFill="1" applyBorder="1" applyAlignment="1">
      <alignment vertical="center"/>
    </xf>
    <xf numFmtId="3" fontId="0" fillId="33" borderId="57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37" fontId="0" fillId="33" borderId="58" xfId="0" applyNumberFormat="1" applyFont="1" applyFill="1" applyBorder="1" applyAlignment="1">
      <alignment/>
    </xf>
    <xf numFmtId="37" fontId="0" fillId="33" borderId="59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37" fontId="0" fillId="33" borderId="26" xfId="0" applyNumberFormat="1" applyFill="1" applyBorder="1" applyAlignment="1">
      <alignment/>
    </xf>
    <xf numFmtId="37" fontId="0" fillId="33" borderId="21" xfId="0" applyNumberFormat="1" applyFill="1" applyBorder="1" applyAlignment="1">
      <alignment/>
    </xf>
    <xf numFmtId="37" fontId="0" fillId="33" borderId="22" xfId="0" applyNumberFormat="1" applyFill="1" applyBorder="1" applyAlignment="1">
      <alignment/>
    </xf>
    <xf numFmtId="37" fontId="0" fillId="33" borderId="60" xfId="0" applyNumberFormat="1" applyFill="1" applyBorder="1" applyAlignment="1">
      <alignment/>
    </xf>
    <xf numFmtId="37" fontId="0" fillId="33" borderId="61" xfId="0" applyNumberFormat="1" applyFill="1" applyBorder="1" applyAlignment="1">
      <alignment/>
    </xf>
    <xf numFmtId="37" fontId="0" fillId="33" borderId="62" xfId="0" applyNumberFormat="1" applyFill="1" applyBorder="1" applyAlignment="1">
      <alignment/>
    </xf>
    <xf numFmtId="37" fontId="0" fillId="33" borderId="63" xfId="0" applyNumberFormat="1" applyFill="1" applyBorder="1" applyAlignment="1">
      <alignment/>
    </xf>
    <xf numFmtId="37" fontId="0" fillId="33" borderId="64" xfId="0" applyNumberFormat="1" applyFill="1" applyBorder="1" applyAlignment="1">
      <alignment/>
    </xf>
    <xf numFmtId="37" fontId="0" fillId="33" borderId="65" xfId="0" applyNumberFormat="1" applyFill="1" applyBorder="1" applyAlignment="1">
      <alignment/>
    </xf>
    <xf numFmtId="37" fontId="0" fillId="33" borderId="37" xfId="0" applyNumberFormat="1" applyFont="1" applyFill="1" applyBorder="1" applyAlignment="1">
      <alignment/>
    </xf>
    <xf numFmtId="37" fontId="0" fillId="33" borderId="38" xfId="0" applyNumberFormat="1" applyFont="1" applyFill="1" applyBorder="1" applyAlignment="1">
      <alignment/>
    </xf>
    <xf numFmtId="37" fontId="0" fillId="33" borderId="39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left" indent="1"/>
    </xf>
    <xf numFmtId="37" fontId="1" fillId="33" borderId="58" xfId="0" applyNumberFormat="1" applyFont="1" applyFill="1" applyBorder="1" applyAlignment="1">
      <alignment/>
    </xf>
    <xf numFmtId="37" fontId="1" fillId="33" borderId="59" xfId="0" applyNumberFormat="1" applyFont="1" applyFill="1" applyBorder="1" applyAlignment="1">
      <alignment/>
    </xf>
    <xf numFmtId="37" fontId="1" fillId="33" borderId="66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0" fillId="35" borderId="11" xfId="0" applyFill="1" applyBorder="1" applyAlignment="1">
      <alignment/>
    </xf>
    <xf numFmtId="172" fontId="0" fillId="33" borderId="34" xfId="0" applyNumberFormat="1" applyFill="1" applyBorder="1" applyAlignment="1">
      <alignment/>
    </xf>
    <xf numFmtId="172" fontId="0" fillId="33" borderId="35" xfId="0" applyNumberFormat="1" applyFill="1" applyBorder="1" applyAlignment="1">
      <alignment/>
    </xf>
    <xf numFmtId="172" fontId="0" fillId="33" borderId="36" xfId="0" applyNumberFormat="1" applyFill="1" applyBorder="1" applyAlignment="1">
      <alignment/>
    </xf>
    <xf numFmtId="3" fontId="0" fillId="33" borderId="40" xfId="0" applyNumberFormat="1" applyFill="1" applyBorder="1" applyAlignment="1">
      <alignment/>
    </xf>
    <xf numFmtId="3" fontId="0" fillId="33" borderId="41" xfId="0" applyNumberFormat="1" applyFill="1" applyBorder="1" applyAlignment="1">
      <alignment/>
    </xf>
    <xf numFmtId="3" fontId="0" fillId="33" borderId="42" xfId="0" applyNumberFormat="1" applyFill="1" applyBorder="1" applyAlignment="1">
      <alignment/>
    </xf>
    <xf numFmtId="3" fontId="0" fillId="33" borderId="40" xfId="0" applyNumberFormat="1" applyFont="1" applyFill="1" applyBorder="1" applyAlignment="1">
      <alignment/>
    </xf>
    <xf numFmtId="3" fontId="0" fillId="33" borderId="41" xfId="0" applyNumberFormat="1" applyFont="1" applyFill="1" applyBorder="1" applyAlignment="1">
      <alignment/>
    </xf>
    <xf numFmtId="3" fontId="0" fillId="33" borderId="42" xfId="0" applyNumberFormat="1" applyFont="1" applyFill="1" applyBorder="1" applyAlignment="1">
      <alignment/>
    </xf>
    <xf numFmtId="10" fontId="0" fillId="33" borderId="40" xfId="0" applyNumberFormat="1" applyFill="1" applyBorder="1" applyAlignment="1">
      <alignment/>
    </xf>
    <xf numFmtId="10" fontId="0" fillId="33" borderId="41" xfId="0" applyNumberFormat="1" applyFill="1" applyBorder="1" applyAlignment="1">
      <alignment/>
    </xf>
    <xf numFmtId="10" fontId="0" fillId="33" borderId="42" xfId="0" applyNumberFormat="1" applyFill="1" applyBorder="1" applyAlignment="1">
      <alignment/>
    </xf>
    <xf numFmtId="3" fontId="0" fillId="33" borderId="37" xfId="0" applyNumberFormat="1" applyFill="1" applyBorder="1" applyAlignment="1">
      <alignment/>
    </xf>
    <xf numFmtId="3" fontId="0" fillId="33" borderId="38" xfId="0" applyNumberFormat="1" applyFill="1" applyBorder="1" applyAlignment="1">
      <alignment/>
    </xf>
    <xf numFmtId="3" fontId="0" fillId="33" borderId="39" xfId="0" applyNumberFormat="1" applyFill="1" applyBorder="1" applyAlignment="1">
      <alignment/>
    </xf>
    <xf numFmtId="172" fontId="1" fillId="33" borderId="37" xfId="0" applyNumberFormat="1" applyFont="1" applyFill="1" applyBorder="1" applyAlignment="1">
      <alignment/>
    </xf>
    <xf numFmtId="172" fontId="1" fillId="33" borderId="38" xfId="0" applyNumberFormat="1" applyFont="1" applyFill="1" applyBorder="1" applyAlignment="1">
      <alignment/>
    </xf>
    <xf numFmtId="172" fontId="1" fillId="33" borderId="39" xfId="0" applyNumberFormat="1" applyFont="1" applyFill="1" applyBorder="1" applyAlignment="1">
      <alignment/>
    </xf>
    <xf numFmtId="14" fontId="3" fillId="0" borderId="0" xfId="0" applyNumberFormat="1" applyFont="1" applyAlignment="1">
      <alignment horizontal="left"/>
    </xf>
    <xf numFmtId="0" fontId="7" fillId="0" borderId="0" xfId="0" applyFont="1" applyAlignment="1">
      <alignment/>
    </xf>
    <xf numFmtId="0" fontId="0" fillId="0" borderId="11" xfId="0" applyNumberFormat="1" applyBorder="1" applyAlignment="1">
      <alignment/>
    </xf>
    <xf numFmtId="172" fontId="0" fillId="0" borderId="10" xfId="0" applyNumberFormat="1" applyBorder="1" applyAlignment="1">
      <alignment/>
    </xf>
    <xf numFmtId="172" fontId="0" fillId="0" borderId="11" xfId="0" applyNumberFormat="1" applyBorder="1" applyAlignment="1">
      <alignment/>
    </xf>
    <xf numFmtId="172" fontId="0" fillId="0" borderId="12" xfId="0" applyNumberFormat="1" applyBorder="1" applyAlignment="1">
      <alignment/>
    </xf>
    <xf numFmtId="0" fontId="3" fillId="0" borderId="0" xfId="0" applyFont="1" applyAlignment="1">
      <alignment/>
    </xf>
    <xf numFmtId="0" fontId="5" fillId="34" borderId="0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vertical="center"/>
    </xf>
    <xf numFmtId="0" fontId="0" fillId="0" borderId="11" xfId="0" applyBorder="1" applyAlignment="1">
      <alignment wrapText="1"/>
    </xf>
    <xf numFmtId="0" fontId="0" fillId="0" borderId="11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6E6E6"/>
      <rgbColor rgb="000000FF"/>
      <rgbColor rgb="00FFFF00"/>
      <rgbColor rgb="00CCCC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990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FFFFC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Breakeven on Home Office Deduction </a:t>
            </a:r>
          </a:p>
        </c:rich>
      </c:tx>
      <c:layout>
        <c:manualLayout>
          <c:xMode val="factor"/>
          <c:yMode val="factor"/>
          <c:x val="0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091"/>
          <c:w val="0.85775"/>
          <c:h val="0.80025"/>
        </c:manualLayout>
      </c:layout>
      <c:lineChart>
        <c:grouping val="standard"/>
        <c:varyColors val="0"/>
        <c:ser>
          <c:idx val="1"/>
          <c:order val="0"/>
          <c:tx>
            <c:v>Tax savings on deduction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'Tax Savings from Deduction'!$C$47:$L$47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v>Tax cost on sale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"/>
              <c:pt idx="0">
                <c:v>Year</c:v>
              </c:pt>
            </c:strLit>
          </c:cat>
          <c:val>
            <c:numRef>
              <c:f>'Tax on Sale'!$C$13:$L$13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66670532"/>
        <c:axId val="63163877"/>
      </c:lineChart>
      <c:catAx>
        <c:axId val="66670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163877"/>
        <c:crosses val="autoZero"/>
        <c:auto val="1"/>
        <c:lblOffset val="100"/>
        <c:tickLblSkip val="1"/>
        <c:noMultiLvlLbl val="0"/>
      </c:catAx>
      <c:valAx>
        <c:axId val="631638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Dollars</a:t>
                </a:r>
              </a:p>
            </c:rich>
          </c:tx>
          <c:layout>
            <c:manualLayout>
              <c:xMode val="factor"/>
              <c:yMode val="factor"/>
              <c:x val="-0.016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6705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6675"/>
          <c:y val="0.92825"/>
          <c:w val="0.48675"/>
          <c:h val="0.07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31"/>
  </sheetPr>
  <sheetViews>
    <sheetView workbookViewId="0" zoomScale="55"/>
  </sheetViews>
  <pageMargins left="0.75" right="0.75" top="0.75" bottom="0.75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0.41125</cdr:x>
      <cdr:y>0.89375</cdr:y>
    </cdr:from>
    <cdr:to>
      <cdr:x>0.5765</cdr:x>
      <cdr:y>0.93825</cdr:y>
    </cdr:to>
    <cdr:sp>
      <cdr:nvSpPr>
        <cdr:cNvPr id="1" name="Text Box 1"/>
        <cdr:cNvSpPr txBox="1">
          <a:spLocks noChangeArrowheads="1"/>
        </cdr:cNvSpPr>
      </cdr:nvSpPr>
      <cdr:spPr>
        <a:xfrm>
          <a:off x="3562350" y="5695950"/>
          <a:ext cx="14382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Years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6381750"/>
    <xdr:graphicFrame>
      <xdr:nvGraphicFramePr>
        <xdr:cNvPr id="1" name="Shape 1025"/>
        <xdr:cNvGraphicFramePr/>
      </xdr:nvGraphicFramePr>
      <xdr:xfrm>
        <a:off x="0" y="0"/>
        <a:ext cx="86772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128"/>
  <sheetViews>
    <sheetView showGridLines="0" tabSelected="1" zoomScale="80" zoomScaleNormal="80" zoomScalePageLayoutView="0" workbookViewId="0" topLeftCell="A1">
      <selection activeCell="N15" sqref="N15"/>
    </sheetView>
  </sheetViews>
  <sheetFormatPr defaultColWidth="8.8515625" defaultRowHeight="12.75"/>
  <cols>
    <col min="1" max="1" width="3.28125" style="0" customWidth="1"/>
    <col min="2" max="2" width="40.8515625" style="0" customWidth="1"/>
    <col min="3" max="12" width="13.421875" style="0" customWidth="1"/>
  </cols>
  <sheetData>
    <row r="1" ht="15.75">
      <c r="B1" s="8" t="s">
        <v>85</v>
      </c>
    </row>
    <row r="2" ht="15.75">
      <c r="B2" s="6" t="s">
        <v>94</v>
      </c>
    </row>
    <row r="3" s="152" customFormat="1" ht="15.75">
      <c r="B3" s="151" t="s">
        <v>76</v>
      </c>
    </row>
    <row r="4" ht="15">
      <c r="B4" s="7"/>
    </row>
    <row r="5" ht="12.75">
      <c r="B5" s="10" t="s">
        <v>88</v>
      </c>
    </row>
    <row r="7" spans="2:3" s="18" customFormat="1" ht="15.75" customHeight="1">
      <c r="B7" s="16" t="s">
        <v>11</v>
      </c>
      <c r="C7" s="17"/>
    </row>
    <row r="8" spans="2:3" ht="12.75">
      <c r="B8" s="20" t="s">
        <v>92</v>
      </c>
      <c r="C8" s="154">
        <v>150000</v>
      </c>
    </row>
    <row r="9" spans="2:3" ht="12.75">
      <c r="B9" s="22" t="s">
        <v>0</v>
      </c>
      <c r="C9" s="155">
        <v>50000</v>
      </c>
    </row>
    <row r="10" spans="2:3" ht="12.75">
      <c r="B10" s="22" t="s">
        <v>38</v>
      </c>
      <c r="C10" s="155">
        <v>10000</v>
      </c>
    </row>
    <row r="11" spans="2:3" ht="12.75">
      <c r="B11" s="22" t="s">
        <v>20</v>
      </c>
      <c r="C11" s="23">
        <v>6</v>
      </c>
    </row>
    <row r="12" spans="2:3" ht="12.75">
      <c r="B12" s="22" t="s">
        <v>19</v>
      </c>
      <c r="C12" s="153">
        <v>2004</v>
      </c>
    </row>
    <row r="13" spans="2:3" ht="12.75">
      <c r="B13" s="22" t="s">
        <v>1</v>
      </c>
      <c r="C13" s="155">
        <v>230000</v>
      </c>
    </row>
    <row r="14" spans="2:3" ht="12.75">
      <c r="B14" s="25" t="s">
        <v>2</v>
      </c>
      <c r="C14" s="156">
        <v>75000</v>
      </c>
    </row>
    <row r="15" spans="2:3" ht="12.75">
      <c r="B15" s="11" t="s">
        <v>46</v>
      </c>
      <c r="C15" s="29">
        <f>MIN(Input!C8-Input!C9+Input!C10,Input!C13-Input!C14)</f>
        <v>110000</v>
      </c>
    </row>
    <row r="17" spans="2:3" s="18" customFormat="1" ht="15.75" customHeight="1">
      <c r="B17" s="16" t="s">
        <v>7</v>
      </c>
      <c r="C17" s="17"/>
    </row>
    <row r="18" spans="2:3" ht="12.75">
      <c r="B18" s="20" t="s">
        <v>3</v>
      </c>
      <c r="C18" s="27">
        <v>2500</v>
      </c>
    </row>
    <row r="19" spans="2:3" ht="12.75">
      <c r="B19" s="22" t="s">
        <v>4</v>
      </c>
      <c r="C19" s="24">
        <v>250</v>
      </c>
    </row>
    <row r="20" spans="2:3" ht="12.75">
      <c r="B20" s="22" t="s">
        <v>5</v>
      </c>
      <c r="C20" s="24">
        <v>11</v>
      </c>
    </row>
    <row r="21" spans="2:3" ht="12.75">
      <c r="B21" s="25" t="s">
        <v>6</v>
      </c>
      <c r="C21" s="28">
        <v>1</v>
      </c>
    </row>
    <row r="22" spans="2:3" s="9" customFormat="1" ht="12.75">
      <c r="B22" s="11" t="s">
        <v>21</v>
      </c>
      <c r="C22" s="12">
        <f>MAX(C19/C18,C21/C20)</f>
        <v>0.1</v>
      </c>
    </row>
    <row r="25" spans="2:12" s="18" customFormat="1" ht="15.75" customHeight="1">
      <c r="B25" s="16" t="s">
        <v>16</v>
      </c>
      <c r="C25" s="19" t="s">
        <v>28</v>
      </c>
      <c r="D25" s="19" t="s">
        <v>29</v>
      </c>
      <c r="E25" s="19" t="s">
        <v>30</v>
      </c>
      <c r="F25" s="19" t="s">
        <v>31</v>
      </c>
      <c r="G25" s="19" t="s">
        <v>32</v>
      </c>
      <c r="H25" s="19" t="s">
        <v>33</v>
      </c>
      <c r="I25" s="19" t="s">
        <v>34</v>
      </c>
      <c r="J25" s="19" t="s">
        <v>35</v>
      </c>
      <c r="K25" s="19" t="s">
        <v>36</v>
      </c>
      <c r="L25" s="19" t="s">
        <v>37</v>
      </c>
    </row>
    <row r="26" spans="2:25" ht="12.75">
      <c r="B26" s="20" t="s">
        <v>8</v>
      </c>
      <c r="C26" s="37"/>
      <c r="D26" s="33"/>
      <c r="E26" s="33"/>
      <c r="F26" s="33"/>
      <c r="G26" s="33"/>
      <c r="H26" s="33"/>
      <c r="I26" s="33"/>
      <c r="J26" s="33"/>
      <c r="K26" s="33"/>
      <c r="L26" s="34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2:25" ht="12.75">
      <c r="B27" s="22" t="s">
        <v>14</v>
      </c>
      <c r="C27" s="38"/>
      <c r="D27" s="35"/>
      <c r="E27" s="35"/>
      <c r="F27" s="35"/>
      <c r="G27" s="35"/>
      <c r="H27" s="35"/>
      <c r="I27" s="35"/>
      <c r="J27" s="35"/>
      <c r="K27" s="35"/>
      <c r="L27" s="36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2:25" ht="12.75">
      <c r="B28" s="22" t="s">
        <v>9</v>
      </c>
      <c r="C28" s="38"/>
      <c r="D28" s="35"/>
      <c r="E28" s="35"/>
      <c r="F28" s="35"/>
      <c r="G28" s="35"/>
      <c r="H28" s="35"/>
      <c r="I28" s="35"/>
      <c r="J28" s="35"/>
      <c r="K28" s="35"/>
      <c r="L28" s="36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2:25" ht="12.75">
      <c r="B29" s="22" t="s">
        <v>10</v>
      </c>
      <c r="C29" s="38"/>
      <c r="D29" s="35"/>
      <c r="E29" s="35"/>
      <c r="F29" s="35"/>
      <c r="G29" s="35"/>
      <c r="H29" s="35"/>
      <c r="I29" s="35"/>
      <c r="J29" s="35"/>
      <c r="K29" s="35"/>
      <c r="L29" s="36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2:25" ht="12.75">
      <c r="B30" s="22" t="s">
        <v>15</v>
      </c>
      <c r="C30" s="38"/>
      <c r="D30" s="35"/>
      <c r="E30" s="35"/>
      <c r="F30" s="35"/>
      <c r="G30" s="35"/>
      <c r="H30" s="35"/>
      <c r="I30" s="35"/>
      <c r="J30" s="35"/>
      <c r="K30" s="35"/>
      <c r="L30" s="36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2:25" ht="12.75">
      <c r="B31" s="22" t="s">
        <v>93</v>
      </c>
      <c r="C31" s="38"/>
      <c r="D31" s="35"/>
      <c r="E31" s="35"/>
      <c r="F31" s="35"/>
      <c r="G31" s="35"/>
      <c r="H31" s="35"/>
      <c r="I31" s="35"/>
      <c r="J31" s="35"/>
      <c r="K31" s="35"/>
      <c r="L31" s="36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2:25" ht="12.75">
      <c r="B32" s="22" t="s">
        <v>12</v>
      </c>
      <c r="C32" s="38"/>
      <c r="D32" s="35"/>
      <c r="E32" s="35"/>
      <c r="F32" s="35"/>
      <c r="G32" s="35"/>
      <c r="H32" s="35"/>
      <c r="I32" s="35"/>
      <c r="J32" s="35"/>
      <c r="K32" s="35"/>
      <c r="L32" s="36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2:25" ht="12.75">
      <c r="B33" s="22" t="s">
        <v>24</v>
      </c>
      <c r="C33" s="38"/>
      <c r="D33" s="35"/>
      <c r="E33" s="35"/>
      <c r="F33" s="35"/>
      <c r="G33" s="35"/>
      <c r="H33" s="35"/>
      <c r="I33" s="35"/>
      <c r="J33" s="35"/>
      <c r="K33" s="35"/>
      <c r="L33" s="36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2:25" ht="12.75">
      <c r="B34" s="22" t="s">
        <v>13</v>
      </c>
      <c r="C34" s="38"/>
      <c r="D34" s="35"/>
      <c r="E34" s="35"/>
      <c r="F34" s="35"/>
      <c r="G34" s="35"/>
      <c r="H34" s="35"/>
      <c r="I34" s="35"/>
      <c r="J34" s="35"/>
      <c r="K34" s="35"/>
      <c r="L34" s="36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2:25" ht="12.75">
      <c r="B35" s="28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2:25" ht="12.75">
      <c r="B36" s="14" t="s">
        <v>17</v>
      </c>
      <c r="C36" s="31"/>
      <c r="D36" s="30"/>
      <c r="E36" s="30"/>
      <c r="F36" s="30"/>
      <c r="G36" s="30"/>
      <c r="H36" s="30"/>
      <c r="I36" s="30"/>
      <c r="J36" s="30"/>
      <c r="K36" s="30"/>
      <c r="L36" s="30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2:25" ht="12.75">
      <c r="B37" s="20" t="s">
        <v>15</v>
      </c>
      <c r="C37" s="21"/>
      <c r="D37" s="39"/>
      <c r="E37" s="39"/>
      <c r="F37" s="39"/>
      <c r="G37" s="39"/>
      <c r="H37" s="39"/>
      <c r="I37" s="39"/>
      <c r="J37" s="39"/>
      <c r="K37" s="39"/>
      <c r="L37" s="40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2:25" ht="12.75">
      <c r="B38" s="22" t="s">
        <v>18</v>
      </c>
      <c r="C38" s="23"/>
      <c r="D38" s="41"/>
      <c r="E38" s="41"/>
      <c r="F38" s="41"/>
      <c r="G38" s="41"/>
      <c r="H38" s="41"/>
      <c r="I38" s="41"/>
      <c r="J38" s="41"/>
      <c r="K38" s="41"/>
      <c r="L38" s="4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3:25" ht="12.75"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2:25" ht="12.75">
      <c r="B40" s="14" t="s">
        <v>26</v>
      </c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2:25" ht="12.75">
      <c r="B41" s="20" t="s">
        <v>81</v>
      </c>
      <c r="C41" s="46"/>
      <c r="D41" s="39"/>
      <c r="E41" s="39"/>
      <c r="F41" s="39"/>
      <c r="G41" s="39"/>
      <c r="H41" s="39"/>
      <c r="I41" s="39"/>
      <c r="J41" s="39"/>
      <c r="K41" s="39"/>
      <c r="L41" s="40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2:25" ht="12.75">
      <c r="B42" s="22" t="s">
        <v>80</v>
      </c>
      <c r="C42" s="47"/>
      <c r="D42" s="41"/>
      <c r="E42" s="41"/>
      <c r="F42" s="41"/>
      <c r="G42" s="41"/>
      <c r="H42" s="41"/>
      <c r="I42" s="41"/>
      <c r="J42" s="41"/>
      <c r="K42" s="41"/>
      <c r="L42" s="4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2:25" s="9" customFormat="1" ht="12.75">
      <c r="B43" s="45" t="s">
        <v>27</v>
      </c>
      <c r="C43" s="48"/>
      <c r="D43" s="43"/>
      <c r="E43" s="43"/>
      <c r="F43" s="43"/>
      <c r="G43" s="43"/>
      <c r="H43" s="43"/>
      <c r="I43" s="43"/>
      <c r="J43" s="43"/>
      <c r="K43" s="43"/>
      <c r="L43" s="44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</row>
    <row r="44" spans="3:25" ht="12.75"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2:25" ht="12.75">
      <c r="B45" s="14" t="s">
        <v>82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2:25" ht="12.75">
      <c r="B46" s="104" t="s">
        <v>83</v>
      </c>
      <c r="C46" s="46"/>
      <c r="D46" s="39"/>
      <c r="E46" s="39"/>
      <c r="F46" s="39"/>
      <c r="G46" s="39"/>
      <c r="H46" s="39"/>
      <c r="I46" s="39"/>
      <c r="J46" s="39"/>
      <c r="K46" s="39"/>
      <c r="L46" s="40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2:25" ht="12.75">
      <c r="B47" s="22" t="s">
        <v>39</v>
      </c>
      <c r="C47" s="106"/>
      <c r="D47" s="49"/>
      <c r="E47" s="49"/>
      <c r="F47" s="49"/>
      <c r="G47" s="49"/>
      <c r="H47" s="49"/>
      <c r="I47" s="49"/>
      <c r="J47" s="49"/>
      <c r="K47" s="49"/>
      <c r="L47" s="50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3:25" ht="12.75"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2:25" ht="12.75">
      <c r="B49" s="14" t="s">
        <v>84</v>
      </c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2:25" ht="12.75">
      <c r="B50" s="27" t="s">
        <v>60</v>
      </c>
      <c r="C50" s="105"/>
      <c r="D50" s="102"/>
      <c r="E50" s="102"/>
      <c r="F50" s="102"/>
      <c r="G50" s="102"/>
      <c r="H50" s="102"/>
      <c r="I50" s="102"/>
      <c r="J50" s="102"/>
      <c r="K50" s="102"/>
      <c r="L50" s="103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3:25" ht="12.75"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3:25" ht="12.75"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3:25" ht="12.75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3:25" ht="12.75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3:25" ht="12.75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3:25" ht="12.75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3:25" ht="12.75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3:25" ht="12.75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3:25" ht="12.75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3:25" ht="12.75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3:25" ht="12.75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3:25" ht="12.75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3:25" ht="12.75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3:25" ht="12.75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3:25" ht="12.75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3:25" ht="12.75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3:25" ht="12.7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3:25" ht="12.7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3:25" ht="12.7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3:25" ht="12.75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3:25" ht="12.75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3:25" ht="12.75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3:25" ht="12.75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3:25" ht="12.75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3:25" ht="12.75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3:25" ht="12.75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3:25" ht="12.75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3:25" ht="12.75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3:25" ht="12.75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3:25" ht="12.75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3:25" ht="12.75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3:25" ht="12.75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3:25" ht="12.75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3:25" ht="12.75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3:25" ht="12.75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3:25" ht="12.75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3:25" ht="12.75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3:25" ht="12.75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3:25" ht="12.75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3:25" ht="12.75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3:25" ht="12.75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3:25" ht="12.75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3:25" ht="12.75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3:25" ht="12.75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3:25" ht="12.75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3:25" ht="12.75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3:25" ht="12.75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3:25" ht="12.75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3:25" ht="12.75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3:25" ht="12.75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3:25" ht="12.75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3:25" ht="12.75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3:25" ht="12.75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3:25" ht="12.75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3:25" ht="12.75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3:25" ht="12.75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3:25" ht="12.75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3:25" ht="12.75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3:25" ht="12.75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3:25" ht="12.75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3:25" ht="12.75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3:25" ht="12.75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3:25" ht="12.75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3:25" ht="12.75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3:25" ht="12.75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3:25" ht="12.75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3:25" ht="12.75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3:25" ht="12.75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3:25" ht="12.75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3:25" ht="12.75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3:25" ht="12.75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3:25" ht="12.75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3:25" ht="12.75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3:25" ht="12.7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3:25" ht="12.7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3:25" ht="12.7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3:25" ht="12.7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3:25" ht="12.7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</sheetData>
  <sheetProtection/>
  <printOptions/>
  <pageMargins left="0.75" right="0.75" top="0.75" bottom="0.75" header="0.5" footer="0.5"/>
  <pageSetup fitToHeight="1" fitToWidth="1" horizontalDpi="600" verticalDpi="600" orientation="landscape" scale="6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B1:S127"/>
  <sheetViews>
    <sheetView showGridLines="0" zoomScalePageLayoutView="0" workbookViewId="0" topLeftCell="A10">
      <selection activeCell="A1" sqref="A1"/>
    </sheetView>
  </sheetViews>
  <sheetFormatPr defaultColWidth="8.8515625" defaultRowHeight="12.75"/>
  <cols>
    <col min="1" max="1" width="3.28125" style="0" customWidth="1"/>
    <col min="2" max="2" width="45.00390625" style="0" customWidth="1"/>
    <col min="3" max="12" width="13.421875" style="0" customWidth="1"/>
  </cols>
  <sheetData>
    <row r="1" ht="15.75">
      <c r="B1" s="8" t="s">
        <v>86</v>
      </c>
    </row>
    <row r="2" ht="15.75">
      <c r="B2" s="8" t="s">
        <v>91</v>
      </c>
    </row>
    <row r="3" s="152" customFormat="1" ht="15.75">
      <c r="B3" s="151" t="s">
        <v>76</v>
      </c>
    </row>
    <row r="4" ht="15">
      <c r="B4" s="7"/>
    </row>
    <row r="5" ht="12.75">
      <c r="B5" s="10" t="s">
        <v>88</v>
      </c>
    </row>
    <row r="6" ht="12.75">
      <c r="B6" s="1" t="s">
        <v>77</v>
      </c>
    </row>
    <row r="7" spans="2:12" ht="12.75">
      <c r="B7" s="14" t="s">
        <v>22</v>
      </c>
      <c r="C7" s="51" t="s">
        <v>28</v>
      </c>
      <c r="D7" s="51" t="s">
        <v>29</v>
      </c>
      <c r="E7" s="51" t="s">
        <v>30</v>
      </c>
      <c r="F7" s="51" t="s">
        <v>31</v>
      </c>
      <c r="G7" s="51" t="s">
        <v>32</v>
      </c>
      <c r="H7" s="51" t="s">
        <v>33</v>
      </c>
      <c r="I7" s="51" t="s">
        <v>34</v>
      </c>
      <c r="J7" s="51" t="s">
        <v>35</v>
      </c>
      <c r="K7" s="51" t="s">
        <v>36</v>
      </c>
      <c r="L7" s="51" t="s">
        <v>37</v>
      </c>
    </row>
    <row r="8" spans="2:12" ht="12.75">
      <c r="B8" s="56" t="s">
        <v>8</v>
      </c>
      <c r="C8" s="57">
        <f>Input!C26</f>
        <v>0</v>
      </c>
      <c r="D8" s="52">
        <f>Input!D26</f>
        <v>0</v>
      </c>
      <c r="E8" s="52">
        <f>Input!E26</f>
        <v>0</v>
      </c>
      <c r="F8" s="52">
        <f>Input!F26</f>
        <v>0</v>
      </c>
      <c r="G8" s="52">
        <f>Input!G26</f>
        <v>0</v>
      </c>
      <c r="H8" s="52">
        <f>Input!H26</f>
        <v>0</v>
      </c>
      <c r="I8" s="52">
        <f>Input!I26</f>
        <v>0</v>
      </c>
      <c r="J8" s="52">
        <f>Input!J26</f>
        <v>0</v>
      </c>
      <c r="K8" s="52">
        <f>Input!K26</f>
        <v>0</v>
      </c>
      <c r="L8" s="53">
        <f>Input!L26</f>
        <v>0</v>
      </c>
    </row>
    <row r="9" spans="2:12" ht="12.75">
      <c r="B9" s="22" t="s">
        <v>14</v>
      </c>
      <c r="C9" s="58">
        <f>Input!C27</f>
        <v>0</v>
      </c>
      <c r="D9" s="54">
        <f>Input!D27</f>
        <v>0</v>
      </c>
      <c r="E9" s="54">
        <f>Input!E27</f>
        <v>0</v>
      </c>
      <c r="F9" s="54">
        <f>Input!F27</f>
        <v>0</v>
      </c>
      <c r="G9" s="54">
        <f>Input!G27</f>
        <v>0</v>
      </c>
      <c r="H9" s="54">
        <f>Input!H27</f>
        <v>0</v>
      </c>
      <c r="I9" s="54">
        <f>Input!I27</f>
        <v>0</v>
      </c>
      <c r="J9" s="54">
        <f>Input!J27</f>
        <v>0</v>
      </c>
      <c r="K9" s="54">
        <f>Input!K27</f>
        <v>0</v>
      </c>
      <c r="L9" s="55">
        <f>Input!L27</f>
        <v>0</v>
      </c>
    </row>
    <row r="10" spans="2:12" ht="12.75">
      <c r="B10" s="22" t="s">
        <v>23</v>
      </c>
      <c r="C10" s="58">
        <f>Input!C28+Input!C29</f>
        <v>0</v>
      </c>
      <c r="D10" s="54">
        <f>Input!D28+Input!D29</f>
        <v>0</v>
      </c>
      <c r="E10" s="54">
        <f>Input!E28+Input!E29</f>
        <v>0</v>
      </c>
      <c r="F10" s="54">
        <f>Input!F28+Input!F29</f>
        <v>0</v>
      </c>
      <c r="G10" s="54">
        <f>Input!G28+Input!G29</f>
        <v>0</v>
      </c>
      <c r="H10" s="54">
        <f>Input!H28+Input!H29</f>
        <v>0</v>
      </c>
      <c r="I10" s="54">
        <f>Input!I28+Input!I29</f>
        <v>0</v>
      </c>
      <c r="J10" s="54">
        <f>Input!J28+Input!J29</f>
        <v>0</v>
      </c>
      <c r="K10" s="54">
        <f>Input!K28+Input!K29</f>
        <v>0</v>
      </c>
      <c r="L10" s="55">
        <f>Input!L28+Input!L29</f>
        <v>0</v>
      </c>
    </row>
    <row r="11" spans="2:12" ht="12.75">
      <c r="B11" s="22" t="s">
        <v>15</v>
      </c>
      <c r="C11" s="58">
        <f>Input!C30</f>
        <v>0</v>
      </c>
      <c r="D11" s="54">
        <f>Input!D30</f>
        <v>0</v>
      </c>
      <c r="E11" s="54">
        <f>Input!E30</f>
        <v>0</v>
      </c>
      <c r="F11" s="54">
        <f>Input!F30</f>
        <v>0</v>
      </c>
      <c r="G11" s="54">
        <f>Input!G30</f>
        <v>0</v>
      </c>
      <c r="H11" s="54">
        <f>Input!H30</f>
        <v>0</v>
      </c>
      <c r="I11" s="54">
        <f>Input!I30</f>
        <v>0</v>
      </c>
      <c r="J11" s="54">
        <f>Input!J30</f>
        <v>0</v>
      </c>
      <c r="K11" s="54">
        <f>Input!K30</f>
        <v>0</v>
      </c>
      <c r="L11" s="55">
        <f>Input!L30</f>
        <v>0</v>
      </c>
    </row>
    <row r="12" spans="2:12" ht="12.75">
      <c r="B12" s="22" t="s">
        <v>12</v>
      </c>
      <c r="C12" s="58">
        <f>Input!C32</f>
        <v>0</v>
      </c>
      <c r="D12" s="54">
        <f>Input!D32</f>
        <v>0</v>
      </c>
      <c r="E12" s="54">
        <f>Input!E32</f>
        <v>0</v>
      </c>
      <c r="F12" s="54">
        <f>Input!F32</f>
        <v>0</v>
      </c>
      <c r="G12" s="54">
        <f>Input!G32</f>
        <v>0</v>
      </c>
      <c r="H12" s="54">
        <f>Input!H32</f>
        <v>0</v>
      </c>
      <c r="I12" s="54">
        <f>Input!I32</f>
        <v>0</v>
      </c>
      <c r="J12" s="54">
        <f>Input!J32</f>
        <v>0</v>
      </c>
      <c r="K12" s="54">
        <f>Input!K32</f>
        <v>0</v>
      </c>
      <c r="L12" s="55">
        <f>Input!L32</f>
        <v>0</v>
      </c>
    </row>
    <row r="13" spans="2:12" ht="12.75">
      <c r="B13" s="22" t="s">
        <v>24</v>
      </c>
      <c r="C13" s="58">
        <f>Input!C33</f>
        <v>0</v>
      </c>
      <c r="D13" s="54">
        <f>Input!D33</f>
        <v>0</v>
      </c>
      <c r="E13" s="54">
        <f>Input!E33</f>
        <v>0</v>
      </c>
      <c r="F13" s="54">
        <f>Input!F33</f>
        <v>0</v>
      </c>
      <c r="G13" s="54">
        <f>Input!G33</f>
        <v>0</v>
      </c>
      <c r="H13" s="54">
        <f>Input!H33</f>
        <v>0</v>
      </c>
      <c r="I13" s="54">
        <f>Input!I33</f>
        <v>0</v>
      </c>
      <c r="J13" s="54">
        <f>Input!J33</f>
        <v>0</v>
      </c>
      <c r="K13" s="54">
        <f>Input!K33</f>
        <v>0</v>
      </c>
      <c r="L13" s="55">
        <f>Input!L33</f>
        <v>0</v>
      </c>
    </row>
    <row r="14" spans="2:12" ht="12.75">
      <c r="B14" s="25" t="s">
        <v>13</v>
      </c>
      <c r="C14" s="58">
        <f>Input!C34</f>
        <v>0</v>
      </c>
      <c r="D14" s="54">
        <f>Input!D34</f>
        <v>0</v>
      </c>
      <c r="E14" s="54">
        <f>Input!E34</f>
        <v>0</v>
      </c>
      <c r="F14" s="54">
        <f>Input!F34</f>
        <v>0</v>
      </c>
      <c r="G14" s="54">
        <f>Input!G34</f>
        <v>0</v>
      </c>
      <c r="H14" s="54">
        <f>Input!H34</f>
        <v>0</v>
      </c>
      <c r="I14" s="54">
        <f>Input!I34</f>
        <v>0</v>
      </c>
      <c r="J14" s="54">
        <f>Input!J34</f>
        <v>0</v>
      </c>
      <c r="K14" s="54">
        <f>Input!K34</f>
        <v>0</v>
      </c>
      <c r="L14" s="55">
        <f>Input!L34</f>
        <v>0</v>
      </c>
    </row>
    <row r="15" spans="2:12" s="111" customFormat="1" ht="12.75">
      <c r="B15" s="107" t="s">
        <v>40</v>
      </c>
      <c r="C15" s="108">
        <f>SUM(C8:C14)</f>
        <v>0</v>
      </c>
      <c r="D15" s="109">
        <f aca="true" t="shared" si="0" ref="D15:L15">SUM(D8:D14)</f>
        <v>0</v>
      </c>
      <c r="E15" s="109">
        <f t="shared" si="0"/>
        <v>0</v>
      </c>
      <c r="F15" s="109">
        <f t="shared" si="0"/>
        <v>0</v>
      </c>
      <c r="G15" s="109">
        <f t="shared" si="0"/>
        <v>0</v>
      </c>
      <c r="H15" s="109">
        <f t="shared" si="0"/>
        <v>0</v>
      </c>
      <c r="I15" s="109">
        <f t="shared" si="0"/>
        <v>0</v>
      </c>
      <c r="J15" s="109">
        <f t="shared" si="0"/>
        <v>0</v>
      </c>
      <c r="K15" s="109">
        <f t="shared" si="0"/>
        <v>0</v>
      </c>
      <c r="L15" s="110">
        <f t="shared" si="0"/>
        <v>0</v>
      </c>
    </row>
    <row r="17" spans="2:12" ht="12.75">
      <c r="B17" s="24" t="s">
        <v>21</v>
      </c>
      <c r="C17" s="61">
        <f>Input!$C$22</f>
        <v>0.1</v>
      </c>
      <c r="D17" s="62">
        <f>Input!$C$22</f>
        <v>0.1</v>
      </c>
      <c r="E17" s="62">
        <f>Input!$C$22</f>
        <v>0.1</v>
      </c>
      <c r="F17" s="62">
        <f>Input!$C$22</f>
        <v>0.1</v>
      </c>
      <c r="G17" s="62">
        <f>Input!$C$22</f>
        <v>0.1</v>
      </c>
      <c r="H17" s="62">
        <f>Input!$C$22</f>
        <v>0.1</v>
      </c>
      <c r="I17" s="62">
        <f>Input!$C$22</f>
        <v>0.1</v>
      </c>
      <c r="J17" s="62">
        <f>Input!$C$22</f>
        <v>0.1</v>
      </c>
      <c r="K17" s="62">
        <f>Input!$C$22</f>
        <v>0.1</v>
      </c>
      <c r="L17" s="63">
        <f>Input!$C$22</f>
        <v>0.1</v>
      </c>
    </row>
    <row r="18" spans="2:12" ht="12.75">
      <c r="B18" s="24" t="s">
        <v>25</v>
      </c>
      <c r="C18" s="64">
        <f>C15*C17</f>
        <v>0</v>
      </c>
      <c r="D18" s="65">
        <f aca="true" t="shared" si="1" ref="D18:L18">D15*D17</f>
        <v>0</v>
      </c>
      <c r="E18" s="65">
        <f t="shared" si="1"/>
        <v>0</v>
      </c>
      <c r="F18" s="65">
        <f t="shared" si="1"/>
        <v>0</v>
      </c>
      <c r="G18" s="65">
        <f t="shared" si="1"/>
        <v>0</v>
      </c>
      <c r="H18" s="65">
        <f t="shared" si="1"/>
        <v>0</v>
      </c>
      <c r="I18" s="65">
        <f t="shared" si="1"/>
        <v>0</v>
      </c>
      <c r="J18" s="65">
        <f t="shared" si="1"/>
        <v>0</v>
      </c>
      <c r="K18" s="65">
        <f t="shared" si="1"/>
        <v>0</v>
      </c>
      <c r="L18" s="66">
        <f t="shared" si="1"/>
        <v>0</v>
      </c>
    </row>
    <row r="19" spans="3:12" ht="12.75"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2:12" s="59" customFormat="1" ht="12.75">
      <c r="B20" s="114" t="s">
        <v>87</v>
      </c>
      <c r="C20" s="112">
        <f>Input!C37+Input!C38</f>
        <v>0</v>
      </c>
      <c r="D20" s="113">
        <f>Input!D37+Input!D38</f>
        <v>0</v>
      </c>
      <c r="E20" s="113">
        <f>Input!E37+Input!E38</f>
        <v>0</v>
      </c>
      <c r="F20" s="113">
        <f>Input!F37+Input!F38</f>
        <v>0</v>
      </c>
      <c r="G20" s="113">
        <f>Input!G37+Input!G38</f>
        <v>0</v>
      </c>
      <c r="H20" s="113">
        <f>Input!H37+Input!H38</f>
        <v>0</v>
      </c>
      <c r="I20" s="113">
        <f>Input!I37+Input!I38</f>
        <v>0</v>
      </c>
      <c r="J20" s="113">
        <f>Input!J37+Input!J38</f>
        <v>0</v>
      </c>
      <c r="K20" s="113">
        <f>Input!K37+Input!K38</f>
        <v>0</v>
      </c>
      <c r="L20" s="60">
        <f>Input!L37+Input!L38</f>
        <v>0</v>
      </c>
    </row>
    <row r="21" spans="3:12" ht="12.75"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2:12" ht="12.75">
      <c r="B22" s="24" t="s">
        <v>41</v>
      </c>
      <c r="C22" s="115">
        <f>C18+C20</f>
        <v>0</v>
      </c>
      <c r="D22" s="116">
        <f aca="true" t="shared" si="2" ref="D22:L22">D18+D20</f>
        <v>0</v>
      </c>
      <c r="E22" s="116">
        <f t="shared" si="2"/>
        <v>0</v>
      </c>
      <c r="F22" s="116">
        <f t="shared" si="2"/>
        <v>0</v>
      </c>
      <c r="G22" s="116">
        <f t="shared" si="2"/>
        <v>0</v>
      </c>
      <c r="H22" s="116">
        <f t="shared" si="2"/>
        <v>0</v>
      </c>
      <c r="I22" s="116">
        <f t="shared" si="2"/>
        <v>0</v>
      </c>
      <c r="J22" s="116">
        <f t="shared" si="2"/>
        <v>0</v>
      </c>
      <c r="K22" s="116">
        <f t="shared" si="2"/>
        <v>0</v>
      </c>
      <c r="L22" s="117">
        <f t="shared" si="2"/>
        <v>0</v>
      </c>
    </row>
    <row r="23" spans="3:19" ht="12.75">
      <c r="C23" s="4"/>
      <c r="D23" s="4"/>
      <c r="E23" s="4"/>
      <c r="F23" s="4"/>
      <c r="G23" s="4"/>
      <c r="H23" s="4"/>
      <c r="I23" s="4"/>
      <c r="J23" s="4"/>
      <c r="K23" s="4"/>
      <c r="L23" s="4"/>
      <c r="M23" s="2"/>
      <c r="N23" s="2"/>
      <c r="O23" s="2"/>
      <c r="P23" s="2"/>
      <c r="Q23" s="2"/>
      <c r="R23" s="2"/>
      <c r="S23" s="2"/>
    </row>
    <row r="24" spans="2:19" ht="12.75">
      <c r="B24" s="24" t="s">
        <v>42</v>
      </c>
      <c r="C24" s="115">
        <f>Input!C15*Input!C22*(MAX('Supporting Tables'!B16,'Supporting Tables'!B17))</f>
        <v>153.01000000000002</v>
      </c>
      <c r="D24" s="116">
        <f>Input!$C$15*Input!$C$22*'Supporting Tables'!$H$11</f>
        <v>282.04</v>
      </c>
      <c r="E24" s="116">
        <f>Input!$C$15*Input!$C$22*'Supporting Tables'!$H$11</f>
        <v>282.04</v>
      </c>
      <c r="F24" s="116">
        <f>Input!$C$15*Input!$C$22*'Supporting Tables'!$H$11</f>
        <v>282.04</v>
      </c>
      <c r="G24" s="116">
        <f>Input!$C$15*Input!$C$22*'Supporting Tables'!$H$11</f>
        <v>282.04</v>
      </c>
      <c r="H24" s="116">
        <f>Input!$C$15*Input!$C$22*'Supporting Tables'!$H$11</f>
        <v>282.04</v>
      </c>
      <c r="I24" s="116">
        <f>Input!$C$15*Input!$C$22*'Supporting Tables'!$H$11</f>
        <v>282.04</v>
      </c>
      <c r="J24" s="116">
        <f>Input!$C$15*Input!$C$22*'Supporting Tables'!$H$11</f>
        <v>282.04</v>
      </c>
      <c r="K24" s="116">
        <f>Input!$C$15*Input!$C$22*'Supporting Tables'!$H$11</f>
        <v>282.04</v>
      </c>
      <c r="L24" s="117">
        <f>Input!$C$15*Input!$C$22*'Supporting Tables'!$H$11</f>
        <v>282.04</v>
      </c>
      <c r="M24" s="2"/>
      <c r="N24" s="2"/>
      <c r="O24" s="2"/>
      <c r="P24" s="2"/>
      <c r="Q24" s="2"/>
      <c r="R24" s="2"/>
      <c r="S24" s="2"/>
    </row>
    <row r="25" spans="3:19" ht="12.75">
      <c r="C25" s="4"/>
      <c r="D25" s="4"/>
      <c r="E25" s="4"/>
      <c r="F25" s="4"/>
      <c r="G25" s="4"/>
      <c r="H25" s="4"/>
      <c r="I25" s="4"/>
      <c r="J25" s="4"/>
      <c r="K25" s="4"/>
      <c r="L25" s="4"/>
      <c r="M25" s="2"/>
      <c r="N25" s="2"/>
      <c r="O25" s="2"/>
      <c r="P25" s="2"/>
      <c r="Q25" s="2"/>
      <c r="R25" s="2"/>
      <c r="S25" s="2"/>
    </row>
    <row r="26" spans="2:19" ht="12.75">
      <c r="B26" s="24" t="s">
        <v>54</v>
      </c>
      <c r="C26" s="118">
        <f>C22+C24</f>
        <v>153.01000000000002</v>
      </c>
      <c r="D26" s="119">
        <f aca="true" t="shared" si="3" ref="D26:L26">D22+D24</f>
        <v>282.04</v>
      </c>
      <c r="E26" s="119">
        <f t="shared" si="3"/>
        <v>282.04</v>
      </c>
      <c r="F26" s="119">
        <f t="shared" si="3"/>
        <v>282.04</v>
      </c>
      <c r="G26" s="119">
        <f t="shared" si="3"/>
        <v>282.04</v>
      </c>
      <c r="H26" s="119">
        <f t="shared" si="3"/>
        <v>282.04</v>
      </c>
      <c r="I26" s="119">
        <f t="shared" si="3"/>
        <v>282.04</v>
      </c>
      <c r="J26" s="119">
        <f t="shared" si="3"/>
        <v>282.04</v>
      </c>
      <c r="K26" s="119">
        <f t="shared" si="3"/>
        <v>282.04</v>
      </c>
      <c r="L26" s="120">
        <f t="shared" si="3"/>
        <v>282.04</v>
      </c>
      <c r="M26" s="2"/>
      <c r="N26" s="2"/>
      <c r="O26" s="2"/>
      <c r="P26" s="2"/>
      <c r="Q26" s="2"/>
      <c r="R26" s="2"/>
      <c r="S26" s="2"/>
    </row>
    <row r="27" spans="2:19" ht="12.75">
      <c r="B27" s="24" t="s">
        <v>48</v>
      </c>
      <c r="C27" s="121"/>
      <c r="D27" s="122">
        <f>C37</f>
        <v>153.01000000000002</v>
      </c>
      <c r="E27" s="122">
        <f aca="true" t="shared" si="4" ref="E27:L27">D37</f>
        <v>435.05000000000007</v>
      </c>
      <c r="F27" s="122">
        <f t="shared" si="4"/>
        <v>717.0900000000001</v>
      </c>
      <c r="G27" s="122">
        <f t="shared" si="4"/>
        <v>999.1300000000001</v>
      </c>
      <c r="H27" s="122">
        <f t="shared" si="4"/>
        <v>1281.17</v>
      </c>
      <c r="I27" s="122">
        <f t="shared" si="4"/>
        <v>1563.21</v>
      </c>
      <c r="J27" s="122">
        <f t="shared" si="4"/>
        <v>1845.25</v>
      </c>
      <c r="K27" s="122">
        <f t="shared" si="4"/>
        <v>2127.29</v>
      </c>
      <c r="L27" s="123">
        <f t="shared" si="4"/>
        <v>2409.33</v>
      </c>
      <c r="M27" s="2"/>
      <c r="N27" s="2"/>
      <c r="O27" s="2"/>
      <c r="P27" s="2"/>
      <c r="Q27" s="2"/>
      <c r="R27" s="2"/>
      <c r="S27" s="2"/>
    </row>
    <row r="28" spans="3:19" ht="12.75">
      <c r="C28" s="4"/>
      <c r="D28" s="4"/>
      <c r="E28" s="4"/>
      <c r="F28" s="4"/>
      <c r="G28" s="4"/>
      <c r="H28" s="4"/>
      <c r="I28" s="4"/>
      <c r="J28" s="4"/>
      <c r="K28" s="4"/>
      <c r="L28" s="4"/>
      <c r="M28" s="2"/>
      <c r="N28" s="2"/>
      <c r="O28" s="2"/>
      <c r="P28" s="2"/>
      <c r="Q28" s="2"/>
      <c r="R28" s="2"/>
      <c r="S28" s="2"/>
    </row>
    <row r="29" spans="3:19" ht="12.75">
      <c r="C29" s="4"/>
      <c r="D29" s="4"/>
      <c r="E29" s="4"/>
      <c r="F29" s="4"/>
      <c r="G29" s="4"/>
      <c r="H29" s="4"/>
      <c r="I29" s="4"/>
      <c r="J29" s="4"/>
      <c r="K29" s="4"/>
      <c r="L29" s="4"/>
      <c r="M29" s="2"/>
      <c r="N29" s="2"/>
      <c r="O29" s="2"/>
      <c r="P29" s="2"/>
      <c r="Q29" s="2"/>
      <c r="R29" s="2"/>
      <c r="S29" s="2"/>
    </row>
    <row r="30" spans="2:19" ht="12.75">
      <c r="B30" s="24" t="s">
        <v>53</v>
      </c>
      <c r="C30" s="115">
        <f>Input!C43</f>
        <v>0</v>
      </c>
      <c r="D30" s="116">
        <f>Input!D43</f>
        <v>0</v>
      </c>
      <c r="E30" s="116">
        <f>Input!E43</f>
        <v>0</v>
      </c>
      <c r="F30" s="116">
        <f>Input!F43</f>
        <v>0</v>
      </c>
      <c r="G30" s="116">
        <f>Input!G43</f>
        <v>0</v>
      </c>
      <c r="H30" s="116">
        <f>Input!H43</f>
        <v>0</v>
      </c>
      <c r="I30" s="116">
        <f>Input!I43</f>
        <v>0</v>
      </c>
      <c r="J30" s="116">
        <f>Input!J43</f>
        <v>0</v>
      </c>
      <c r="K30" s="116">
        <f>Input!K43</f>
        <v>0</v>
      </c>
      <c r="L30" s="117">
        <f>Input!L43</f>
        <v>0</v>
      </c>
      <c r="M30" s="2"/>
      <c r="N30" s="2"/>
      <c r="O30" s="2"/>
      <c r="P30" s="2"/>
      <c r="Q30" s="2"/>
      <c r="R30" s="2"/>
      <c r="S30" s="2"/>
    </row>
    <row r="31" spans="3:19" ht="12.75">
      <c r="C31" s="4"/>
      <c r="D31" s="4"/>
      <c r="E31" s="4"/>
      <c r="F31" s="4"/>
      <c r="G31" s="4"/>
      <c r="H31" s="4"/>
      <c r="I31" s="4"/>
      <c r="J31" s="4"/>
      <c r="K31" s="4"/>
      <c r="L31" s="4"/>
      <c r="M31" s="2"/>
      <c r="N31" s="2"/>
      <c r="O31" s="2"/>
      <c r="P31" s="2"/>
      <c r="Q31" s="2"/>
      <c r="R31" s="2"/>
      <c r="S31" s="2"/>
    </row>
    <row r="32" spans="2:19" ht="12.75">
      <c r="B32" s="24" t="s">
        <v>52</v>
      </c>
      <c r="C32" s="118">
        <f>MAX(0,MIN(C30-C26,C26))</f>
        <v>0</v>
      </c>
      <c r="D32" s="119">
        <f>MAX(0,MIN(D30,D26+D27))</f>
        <v>0</v>
      </c>
      <c r="E32" s="119">
        <f aca="true" t="shared" si="5" ref="E32:L32">MAX(0,MIN(E30,E26+E27))</f>
        <v>0</v>
      </c>
      <c r="F32" s="119">
        <f t="shared" si="5"/>
        <v>0</v>
      </c>
      <c r="G32" s="119">
        <f t="shared" si="5"/>
        <v>0</v>
      </c>
      <c r="H32" s="119">
        <f t="shared" si="5"/>
        <v>0</v>
      </c>
      <c r="I32" s="119">
        <f t="shared" si="5"/>
        <v>0</v>
      </c>
      <c r="J32" s="119">
        <f t="shared" si="5"/>
        <v>0</v>
      </c>
      <c r="K32" s="119">
        <f t="shared" si="5"/>
        <v>0</v>
      </c>
      <c r="L32" s="120">
        <f t="shared" si="5"/>
        <v>0</v>
      </c>
      <c r="M32" s="2"/>
      <c r="N32" s="2"/>
      <c r="O32" s="2"/>
      <c r="P32" s="2"/>
      <c r="Q32" s="2"/>
      <c r="R32" s="2"/>
      <c r="S32" s="2"/>
    </row>
    <row r="33" spans="2:19" ht="12.75">
      <c r="B33" s="24" t="s">
        <v>71</v>
      </c>
      <c r="C33" s="121">
        <f>C30-C32</f>
        <v>0</v>
      </c>
      <c r="D33" s="122">
        <f aca="true" t="shared" si="6" ref="D33:L33">D30-D32</f>
        <v>0</v>
      </c>
      <c r="E33" s="122">
        <f t="shared" si="6"/>
        <v>0</v>
      </c>
      <c r="F33" s="122">
        <f t="shared" si="6"/>
        <v>0</v>
      </c>
      <c r="G33" s="122">
        <f t="shared" si="6"/>
        <v>0</v>
      </c>
      <c r="H33" s="122">
        <f t="shared" si="6"/>
        <v>0</v>
      </c>
      <c r="I33" s="122">
        <f t="shared" si="6"/>
        <v>0</v>
      </c>
      <c r="J33" s="122">
        <f t="shared" si="6"/>
        <v>0</v>
      </c>
      <c r="K33" s="122">
        <f t="shared" si="6"/>
        <v>0</v>
      </c>
      <c r="L33" s="123">
        <f t="shared" si="6"/>
        <v>0</v>
      </c>
      <c r="M33" s="2"/>
      <c r="N33" s="2"/>
      <c r="O33" s="2"/>
      <c r="P33" s="2"/>
      <c r="Q33" s="2"/>
      <c r="R33" s="2"/>
      <c r="S33" s="2"/>
    </row>
    <row r="34" spans="3:19" ht="12.75">
      <c r="C34" s="4"/>
      <c r="D34" s="4"/>
      <c r="E34" s="4"/>
      <c r="F34" s="4"/>
      <c r="G34" s="4"/>
      <c r="H34" s="4"/>
      <c r="I34" s="4"/>
      <c r="J34" s="4"/>
      <c r="K34" s="4"/>
      <c r="L34" s="4"/>
      <c r="M34" s="2"/>
      <c r="N34" s="2"/>
      <c r="O34" s="2"/>
      <c r="P34" s="2"/>
      <c r="Q34" s="2"/>
      <c r="R34" s="2"/>
      <c r="S34" s="2"/>
    </row>
    <row r="35" spans="2:19" ht="12.75">
      <c r="B35" s="24" t="s">
        <v>51</v>
      </c>
      <c r="C35" s="118">
        <f>C26-C32</f>
        <v>153.01000000000002</v>
      </c>
      <c r="D35" s="119">
        <f>D26+D27-D32</f>
        <v>435.05000000000007</v>
      </c>
      <c r="E35" s="119">
        <f aca="true" t="shared" si="7" ref="E35:L35">E26+E27-E32</f>
        <v>717.0900000000001</v>
      </c>
      <c r="F35" s="119">
        <f t="shared" si="7"/>
        <v>999.1300000000001</v>
      </c>
      <c r="G35" s="119">
        <f t="shared" si="7"/>
        <v>1281.17</v>
      </c>
      <c r="H35" s="119">
        <f t="shared" si="7"/>
        <v>1563.21</v>
      </c>
      <c r="I35" s="119">
        <f t="shared" si="7"/>
        <v>1845.25</v>
      </c>
      <c r="J35" s="119">
        <f t="shared" si="7"/>
        <v>2127.29</v>
      </c>
      <c r="K35" s="119">
        <f t="shared" si="7"/>
        <v>2409.33</v>
      </c>
      <c r="L35" s="120">
        <f t="shared" si="7"/>
        <v>2691.37</v>
      </c>
      <c r="M35" s="2"/>
      <c r="N35" s="2"/>
      <c r="O35" s="2"/>
      <c r="P35" s="2"/>
      <c r="Q35" s="2"/>
      <c r="R35" s="2"/>
      <c r="S35" s="2"/>
    </row>
    <row r="36" spans="2:19" ht="12.75">
      <c r="B36" s="24" t="s">
        <v>47</v>
      </c>
      <c r="C36" s="71">
        <f aca="true" t="shared" si="8" ref="C36:L36">MIN(C17*(C8+C9),C35)</f>
        <v>0</v>
      </c>
      <c r="D36" s="72">
        <f t="shared" si="8"/>
        <v>0</v>
      </c>
      <c r="E36" s="72">
        <f t="shared" si="8"/>
        <v>0</v>
      </c>
      <c r="F36" s="72">
        <f t="shared" si="8"/>
        <v>0</v>
      </c>
      <c r="G36" s="72">
        <f t="shared" si="8"/>
        <v>0</v>
      </c>
      <c r="H36" s="72">
        <f t="shared" si="8"/>
        <v>0</v>
      </c>
      <c r="I36" s="72">
        <f t="shared" si="8"/>
        <v>0</v>
      </c>
      <c r="J36" s="72">
        <f t="shared" si="8"/>
        <v>0</v>
      </c>
      <c r="K36" s="72">
        <f t="shared" si="8"/>
        <v>0</v>
      </c>
      <c r="L36" s="73">
        <f t="shared" si="8"/>
        <v>0</v>
      </c>
      <c r="M36" s="2"/>
      <c r="N36" s="2"/>
      <c r="O36" s="2"/>
      <c r="P36" s="2"/>
      <c r="Q36" s="2"/>
      <c r="R36" s="2"/>
      <c r="S36" s="2"/>
    </row>
    <row r="37" spans="2:19" ht="12.75">
      <c r="B37" s="24" t="s">
        <v>50</v>
      </c>
      <c r="C37" s="121">
        <f>MAX(0,C35-C36)</f>
        <v>153.01000000000002</v>
      </c>
      <c r="D37" s="122">
        <f aca="true" t="shared" si="9" ref="D37:L37">MAX(0,D35-D36)</f>
        <v>435.05000000000007</v>
      </c>
      <c r="E37" s="122">
        <f t="shared" si="9"/>
        <v>717.0900000000001</v>
      </c>
      <c r="F37" s="122">
        <f t="shared" si="9"/>
        <v>999.1300000000001</v>
      </c>
      <c r="G37" s="122">
        <f t="shared" si="9"/>
        <v>1281.17</v>
      </c>
      <c r="H37" s="122">
        <f t="shared" si="9"/>
        <v>1563.21</v>
      </c>
      <c r="I37" s="122">
        <f t="shared" si="9"/>
        <v>1845.25</v>
      </c>
      <c r="J37" s="122">
        <f t="shared" si="9"/>
        <v>2127.29</v>
      </c>
      <c r="K37" s="122">
        <f t="shared" si="9"/>
        <v>2409.33</v>
      </c>
      <c r="L37" s="123">
        <f t="shared" si="9"/>
        <v>2691.37</v>
      </c>
      <c r="M37" s="2"/>
      <c r="N37" s="2"/>
      <c r="O37" s="2"/>
      <c r="P37" s="2"/>
      <c r="Q37" s="2"/>
      <c r="R37" s="2"/>
      <c r="S37" s="2"/>
    </row>
    <row r="38" spans="3:19" ht="12.75">
      <c r="C38" s="4"/>
      <c r="D38" s="4"/>
      <c r="E38" s="4"/>
      <c r="F38" s="4"/>
      <c r="G38" s="4"/>
      <c r="H38" s="4"/>
      <c r="I38" s="4"/>
      <c r="J38" s="4"/>
      <c r="K38" s="4"/>
      <c r="L38" s="4"/>
      <c r="M38" s="2"/>
      <c r="N38" s="2"/>
      <c r="O38" s="2"/>
      <c r="P38" s="2"/>
      <c r="Q38" s="2"/>
      <c r="R38" s="2"/>
      <c r="S38" s="2"/>
    </row>
    <row r="39" spans="2:19" ht="12.75">
      <c r="B39" s="14" t="s">
        <v>49</v>
      </c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2"/>
      <c r="N39" s="2"/>
      <c r="O39" s="2"/>
      <c r="P39" s="2"/>
      <c r="Q39" s="2"/>
      <c r="R39" s="2"/>
      <c r="S39" s="2"/>
    </row>
    <row r="40" spans="2:19" ht="12.75">
      <c r="B40" s="56" t="s">
        <v>55</v>
      </c>
      <c r="C40" s="68">
        <f>C32*Input!C47</f>
        <v>0</v>
      </c>
      <c r="D40" s="69">
        <f>D32*Input!D47</f>
        <v>0</v>
      </c>
      <c r="E40" s="69">
        <f>E32*Input!E47</f>
        <v>0</v>
      </c>
      <c r="F40" s="69">
        <f>F32*Input!F47</f>
        <v>0</v>
      </c>
      <c r="G40" s="69">
        <f>G32*Input!G47</f>
        <v>0</v>
      </c>
      <c r="H40" s="69">
        <f>H32*Input!H47</f>
        <v>0</v>
      </c>
      <c r="I40" s="69">
        <f>I32*Input!I47</f>
        <v>0</v>
      </c>
      <c r="J40" s="69">
        <f>J32*Input!J47</f>
        <v>0</v>
      </c>
      <c r="K40" s="69">
        <f>K32*Input!K47</f>
        <v>0</v>
      </c>
      <c r="L40" s="70">
        <f>L32*Input!L47</f>
        <v>0</v>
      </c>
      <c r="M40" s="2"/>
      <c r="N40" s="2"/>
      <c r="O40" s="2"/>
      <c r="P40" s="2"/>
      <c r="Q40" s="2"/>
      <c r="R40" s="2"/>
      <c r="S40" s="2"/>
    </row>
    <row r="41" spans="2:19" ht="12.75">
      <c r="B41" s="74" t="s">
        <v>56</v>
      </c>
      <c r="C41" s="71">
        <f>IF('Supporting Tables'!D22='Supporting Tables'!D19,('Supporting Tables'!D22*0.029)+(0.124*'Supporting Tables'!D19),'Supporting Tables'!D22*0.153)</f>
        <v>0</v>
      </c>
      <c r="D41" s="72">
        <f>IF('Supporting Tables'!E22='Supporting Tables'!E19,('Supporting Tables'!E22*0.029)+(0.124*'Supporting Tables'!E19),'Supporting Tables'!E22*0.153)</f>
        <v>0</v>
      </c>
      <c r="E41" s="72">
        <f>IF('Supporting Tables'!F22='Supporting Tables'!F19,(E32*0.029),E32*0.153)</f>
        <v>0</v>
      </c>
      <c r="F41" s="72">
        <f>IF('Supporting Tables'!G22='Supporting Tables'!G19,(F32*0.029),F32*0.153)</f>
        <v>0</v>
      </c>
      <c r="G41" s="72">
        <f>IF('Supporting Tables'!H22='Supporting Tables'!H19,(G32*0.029),G32*0.153)</f>
        <v>0</v>
      </c>
      <c r="H41" s="72">
        <f>IF('Supporting Tables'!I22='Supporting Tables'!I19,(H32*0.029),H32*0.153)</f>
        <v>0</v>
      </c>
      <c r="I41" s="72">
        <f>IF('Supporting Tables'!J22='Supporting Tables'!J19,(I32*0.029),I32*0.153)</f>
        <v>0</v>
      </c>
      <c r="J41" s="72">
        <f>IF('Supporting Tables'!K22='Supporting Tables'!K19,(J32*0.029),J32*0.153)</f>
        <v>0</v>
      </c>
      <c r="K41" s="72">
        <f>IF('Supporting Tables'!L22='Supporting Tables'!L19,(K32*0.029),K32*0.153)</f>
        <v>0</v>
      </c>
      <c r="L41" s="73">
        <f>IF('Supporting Tables'!M22='Supporting Tables'!M19,(L32*0.029),L32*0.153)</f>
        <v>0</v>
      </c>
      <c r="M41" s="2"/>
      <c r="N41" s="2"/>
      <c r="O41" s="2"/>
      <c r="P41" s="2"/>
      <c r="Q41" s="2"/>
      <c r="R41" s="2"/>
      <c r="S41" s="2"/>
    </row>
    <row r="42" spans="2:19" ht="12.75">
      <c r="B42" s="127" t="s">
        <v>57</v>
      </c>
      <c r="C42" s="124">
        <f>SUM(C40:C41)</f>
        <v>0</v>
      </c>
      <c r="D42" s="125">
        <f aca="true" t="shared" si="10" ref="D42:L42">SUM(D40:D41)</f>
        <v>0</v>
      </c>
      <c r="E42" s="125">
        <f t="shared" si="10"/>
        <v>0</v>
      </c>
      <c r="F42" s="125">
        <f t="shared" si="10"/>
        <v>0</v>
      </c>
      <c r="G42" s="125">
        <f t="shared" si="10"/>
        <v>0</v>
      </c>
      <c r="H42" s="125">
        <f t="shared" si="10"/>
        <v>0</v>
      </c>
      <c r="I42" s="125">
        <f t="shared" si="10"/>
        <v>0</v>
      </c>
      <c r="J42" s="125">
        <f t="shared" si="10"/>
        <v>0</v>
      </c>
      <c r="K42" s="125">
        <f t="shared" si="10"/>
        <v>0</v>
      </c>
      <c r="L42" s="126">
        <f t="shared" si="10"/>
        <v>0</v>
      </c>
      <c r="M42" s="2"/>
      <c r="N42" s="2"/>
      <c r="O42" s="2"/>
      <c r="P42" s="2"/>
      <c r="Q42" s="2"/>
      <c r="R42" s="2"/>
      <c r="S42" s="2"/>
    </row>
    <row r="43" spans="3:19" ht="12.75">
      <c r="C43" s="4"/>
      <c r="D43" s="4"/>
      <c r="E43" s="4"/>
      <c r="F43" s="4"/>
      <c r="G43" s="4"/>
      <c r="H43" s="4"/>
      <c r="I43" s="4"/>
      <c r="J43" s="4"/>
      <c r="K43" s="4"/>
      <c r="L43" s="4"/>
      <c r="M43" s="2"/>
      <c r="N43" s="2"/>
      <c r="O43" s="2"/>
      <c r="P43" s="2"/>
      <c r="Q43" s="2"/>
      <c r="R43" s="2"/>
      <c r="S43" s="2"/>
    </row>
    <row r="44" spans="2:19" ht="12.75">
      <c r="B44" s="24" t="s">
        <v>58</v>
      </c>
      <c r="C44" s="68">
        <f>(C8+C9)*C17*Input!C47</f>
        <v>0</v>
      </c>
      <c r="D44" s="69">
        <f>(D8+D9)*D17*Input!D47</f>
        <v>0</v>
      </c>
      <c r="E44" s="69">
        <f>(E8+E9)*E17*Input!E47</f>
        <v>0</v>
      </c>
      <c r="F44" s="69">
        <f>(F8+F9)*F17*Input!F47</f>
        <v>0</v>
      </c>
      <c r="G44" s="69">
        <f>(G8+G9)*G17*Input!G47</f>
        <v>0</v>
      </c>
      <c r="H44" s="69">
        <f>(H8+H9)*H17*Input!H47</f>
        <v>0</v>
      </c>
      <c r="I44" s="69">
        <f>(I8+I9)*I17*Input!I47</f>
        <v>0</v>
      </c>
      <c r="J44" s="69">
        <f>(J8+J9)*J17*Input!J47</f>
        <v>0</v>
      </c>
      <c r="K44" s="69">
        <f>(K8+K9)*K17*Input!K47</f>
        <v>0</v>
      </c>
      <c r="L44" s="70">
        <f>(L8+L9)*L17*Input!L47</f>
        <v>0</v>
      </c>
      <c r="M44" s="2"/>
      <c r="N44" s="2"/>
      <c r="O44" s="2"/>
      <c r="P44" s="2"/>
      <c r="Q44" s="2"/>
      <c r="R44" s="2"/>
      <c r="S44" s="2"/>
    </row>
    <row r="45" spans="2:19" ht="12.75">
      <c r="B45" s="24" t="s">
        <v>59</v>
      </c>
      <c r="C45" s="64">
        <f>MAX(0,C42-C44)</f>
        <v>0</v>
      </c>
      <c r="D45" s="65">
        <f aca="true" t="shared" si="11" ref="D45:L45">MAX(0,D42-D44)</f>
        <v>0</v>
      </c>
      <c r="E45" s="65">
        <f t="shared" si="11"/>
        <v>0</v>
      </c>
      <c r="F45" s="65">
        <f t="shared" si="11"/>
        <v>0</v>
      </c>
      <c r="G45" s="65">
        <f t="shared" si="11"/>
        <v>0</v>
      </c>
      <c r="H45" s="65">
        <f t="shared" si="11"/>
        <v>0</v>
      </c>
      <c r="I45" s="65">
        <f t="shared" si="11"/>
        <v>0</v>
      </c>
      <c r="J45" s="65">
        <f t="shared" si="11"/>
        <v>0</v>
      </c>
      <c r="K45" s="65">
        <f t="shared" si="11"/>
        <v>0</v>
      </c>
      <c r="L45" s="66">
        <f t="shared" si="11"/>
        <v>0</v>
      </c>
      <c r="M45" s="2"/>
      <c r="N45" s="2"/>
      <c r="O45" s="2"/>
      <c r="P45" s="2"/>
      <c r="Q45" s="2"/>
      <c r="R45" s="2"/>
      <c r="S45" s="2"/>
    </row>
    <row r="46" spans="3:19" ht="12.75">
      <c r="C46" s="4"/>
      <c r="D46" s="4"/>
      <c r="E46" s="4"/>
      <c r="F46" s="4"/>
      <c r="G46" s="4"/>
      <c r="H46" s="4"/>
      <c r="I46" s="4"/>
      <c r="J46" s="4"/>
      <c r="K46" s="4"/>
      <c r="L46" s="4"/>
      <c r="M46" s="2"/>
      <c r="N46" s="2"/>
      <c r="O46" s="2"/>
      <c r="P46" s="2"/>
      <c r="Q46" s="2"/>
      <c r="R46" s="2"/>
      <c r="S46" s="2"/>
    </row>
    <row r="47" spans="2:19" ht="12.75">
      <c r="B47" s="131" t="s">
        <v>69</v>
      </c>
      <c r="C47" s="128">
        <f>C45</f>
        <v>0</v>
      </c>
      <c r="D47" s="129">
        <f>C47+D45</f>
        <v>0</v>
      </c>
      <c r="E47" s="129">
        <f aca="true" t="shared" si="12" ref="E47:L47">D47+E45</f>
        <v>0</v>
      </c>
      <c r="F47" s="129">
        <f t="shared" si="12"/>
        <v>0</v>
      </c>
      <c r="G47" s="129">
        <f t="shared" si="12"/>
        <v>0</v>
      </c>
      <c r="H47" s="129">
        <f t="shared" si="12"/>
        <v>0</v>
      </c>
      <c r="I47" s="129">
        <f t="shared" si="12"/>
        <v>0</v>
      </c>
      <c r="J47" s="129">
        <f t="shared" si="12"/>
        <v>0</v>
      </c>
      <c r="K47" s="129">
        <f t="shared" si="12"/>
        <v>0</v>
      </c>
      <c r="L47" s="130">
        <f t="shared" si="12"/>
        <v>0</v>
      </c>
      <c r="M47" s="2"/>
      <c r="N47" s="2"/>
      <c r="O47" s="2"/>
      <c r="P47" s="2"/>
      <c r="Q47" s="2"/>
      <c r="R47" s="2"/>
      <c r="S47" s="2"/>
    </row>
    <row r="48" spans="3:19" ht="12.75"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3:19" ht="12.75"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3:19" ht="12.75"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3:19" ht="12.75"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3:19" ht="12.75"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3:19" ht="12.75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3:19" ht="12.75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3:19" ht="12.75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3:19" ht="12.75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3:19" ht="12.75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3:19" ht="12.75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3:19" ht="12.75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3:19" ht="12.75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3:19" ht="12.75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3:19" ht="12.75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3:19" ht="12.75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3:19" ht="12.75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3:19" ht="12.75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3:19" ht="12.75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3:19" ht="12.7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3:19" ht="12.7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</row>
    <row r="69" spans="3:19" ht="12.7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</row>
    <row r="70" spans="3:19" ht="12.75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</row>
    <row r="71" spans="3:19" ht="12.75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</row>
    <row r="72" spans="3:19" ht="12.75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</row>
    <row r="73" spans="3:19" ht="12.75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3:19" ht="12.75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3:19" ht="12.75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3:19" ht="12.75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spans="3:19" ht="12.75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3:19" ht="12.75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3:19" ht="12.75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3:19" ht="12.75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  <row r="81" spans="3:19" ht="12.75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</row>
    <row r="82" spans="3:19" ht="12.75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</row>
    <row r="83" spans="3:19" ht="12.75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</row>
    <row r="84" spans="3:19" ht="12.75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</row>
    <row r="85" spans="3:19" ht="12.75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3:19" ht="12.75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</row>
    <row r="87" spans="3:19" ht="12.75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spans="3:19" ht="12.75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spans="3:19" ht="12.75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spans="3:19" ht="12.75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spans="3:19" ht="12.75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</row>
    <row r="92" spans="3:19" ht="12.75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3:19" ht="12.75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3:19" ht="12.75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3:19" ht="12.75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spans="3:19" ht="12.75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</row>
    <row r="97" spans="3:19" ht="12.75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</row>
    <row r="98" spans="3:19" ht="12.75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</row>
    <row r="99" spans="3:19" ht="12.75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</row>
    <row r="100" spans="3:19" ht="12.75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</row>
    <row r="101" spans="3:19" ht="12.75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</row>
    <row r="102" spans="3:19" ht="12.75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</row>
    <row r="103" spans="3:19" ht="12.75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</row>
    <row r="104" spans="3:19" ht="12.75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</row>
    <row r="105" spans="3:19" ht="12.75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</row>
    <row r="106" spans="3:19" ht="12.75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</row>
    <row r="107" spans="3:19" ht="12.75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</row>
    <row r="108" spans="3:19" ht="12.75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</row>
    <row r="109" spans="3:19" ht="12.75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</row>
    <row r="110" spans="3:19" ht="12.75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</row>
    <row r="111" spans="3:19" ht="12.75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</row>
    <row r="112" spans="3:19" ht="12.75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</row>
    <row r="113" spans="3:19" ht="12.75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</row>
    <row r="114" spans="3:19" ht="12.75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</row>
    <row r="115" spans="3:19" ht="12.75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</row>
    <row r="116" spans="3:19" ht="12.75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</row>
    <row r="117" spans="3:19" ht="12.75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</row>
    <row r="118" spans="3:19" ht="12.75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</row>
    <row r="119" spans="3:19" ht="12.75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</row>
    <row r="120" spans="3:19" ht="12.75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</row>
    <row r="121" spans="3:19" ht="12.75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</row>
    <row r="122" spans="3:19" ht="12.75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</row>
    <row r="123" spans="3:19" ht="12.75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</row>
    <row r="124" spans="3:19" ht="12.7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</row>
    <row r="125" spans="3:19" ht="12.7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</row>
    <row r="126" spans="3:19" ht="12.7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</row>
    <row r="127" spans="3:19" ht="12.7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</row>
  </sheetData>
  <sheetProtection/>
  <printOptions/>
  <pageMargins left="0.75" right="0.75" top="0.75" bottom="0.75" header="0.5" footer="0.5"/>
  <pageSetup fitToHeight="1" fitToWidth="1" horizontalDpi="600" verticalDpi="600" orientation="landscape" scale="67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B1:L13"/>
  <sheetViews>
    <sheetView showGridLines="0" zoomScalePageLayoutView="0" workbookViewId="0" topLeftCell="A1">
      <selection activeCell="A1" sqref="A1"/>
    </sheetView>
  </sheetViews>
  <sheetFormatPr defaultColWidth="8.8515625" defaultRowHeight="12.75"/>
  <cols>
    <col min="1" max="1" width="3.28125" style="0" customWidth="1"/>
    <col min="2" max="2" width="19.7109375" style="0" customWidth="1"/>
    <col min="3" max="12" width="11.7109375" style="0" customWidth="1"/>
  </cols>
  <sheetData>
    <row r="1" ht="15.75">
      <c r="B1" s="6" t="s">
        <v>86</v>
      </c>
    </row>
    <row r="2" ht="15.75">
      <c r="B2" s="6" t="s">
        <v>78</v>
      </c>
    </row>
    <row r="3" s="152" customFormat="1" ht="15.75">
      <c r="B3" s="157" t="s">
        <v>76</v>
      </c>
    </row>
    <row r="5" spans="2:12" s="18" customFormat="1" ht="15.75" customHeight="1">
      <c r="B5" s="77"/>
      <c r="C5" s="76" t="s">
        <v>28</v>
      </c>
      <c r="D5" s="76" t="s">
        <v>29</v>
      </c>
      <c r="E5" s="76" t="s">
        <v>30</v>
      </c>
      <c r="F5" s="76" t="s">
        <v>31</v>
      </c>
      <c r="G5" s="76" t="s">
        <v>32</v>
      </c>
      <c r="H5" s="76" t="s">
        <v>33</v>
      </c>
      <c r="I5" s="76" t="s">
        <v>34</v>
      </c>
      <c r="J5" s="76" t="s">
        <v>35</v>
      </c>
      <c r="K5" s="76" t="s">
        <v>36</v>
      </c>
      <c r="L5" s="76" t="s">
        <v>37</v>
      </c>
    </row>
    <row r="6" spans="2:12" ht="12.75">
      <c r="B6" s="132" t="s">
        <v>61</v>
      </c>
      <c r="C6" s="133">
        <f>Input!C50</f>
        <v>0</v>
      </c>
      <c r="D6" s="134">
        <f>Input!D50</f>
        <v>0</v>
      </c>
      <c r="E6" s="134">
        <f>Input!E50</f>
        <v>0</v>
      </c>
      <c r="F6" s="134">
        <f>Input!F50</f>
        <v>0</v>
      </c>
      <c r="G6" s="134">
        <f>Input!G50</f>
        <v>0</v>
      </c>
      <c r="H6" s="134">
        <f>Input!H50</f>
        <v>0</v>
      </c>
      <c r="I6" s="134">
        <f>Input!I50</f>
        <v>0</v>
      </c>
      <c r="J6" s="134">
        <f>Input!J50</f>
        <v>0</v>
      </c>
      <c r="K6" s="134">
        <f>Input!K50</f>
        <v>0</v>
      </c>
      <c r="L6" s="135">
        <f>Input!L50</f>
        <v>0</v>
      </c>
    </row>
    <row r="7" spans="2:12" ht="12.75">
      <c r="B7" s="24" t="s">
        <v>62</v>
      </c>
      <c r="C7" s="136">
        <f>Input!$C$8-Input!$C$9</f>
        <v>100000</v>
      </c>
      <c r="D7" s="137">
        <f>Input!$C$8-Input!$C$9</f>
        <v>100000</v>
      </c>
      <c r="E7" s="137">
        <f>Input!$C$8-Input!$C$9</f>
        <v>100000</v>
      </c>
      <c r="F7" s="137">
        <f>Input!$C$8-Input!$C$9</f>
        <v>100000</v>
      </c>
      <c r="G7" s="137">
        <f>Input!$C$8-Input!$C$9</f>
        <v>100000</v>
      </c>
      <c r="H7" s="137">
        <f>Input!$C$8-Input!$C$9</f>
        <v>100000</v>
      </c>
      <c r="I7" s="137">
        <f>Input!$C$8-Input!$C$9</f>
        <v>100000</v>
      </c>
      <c r="J7" s="137">
        <f>Input!$C$8-Input!$C$9</f>
        <v>100000</v>
      </c>
      <c r="K7" s="137">
        <f>Input!$C$8-Input!$C$9</f>
        <v>100000</v>
      </c>
      <c r="L7" s="138">
        <f>Input!$C$8-Input!$C$9</f>
        <v>100000</v>
      </c>
    </row>
    <row r="8" spans="2:12" ht="12.75">
      <c r="B8" s="24" t="s">
        <v>63</v>
      </c>
      <c r="C8" s="136">
        <f>'Tax Savings from Deduction'!C24</f>
        <v>153.01000000000002</v>
      </c>
      <c r="D8" s="137">
        <f>'Tax Savings from Deduction'!D24+C8</f>
        <v>435.05000000000007</v>
      </c>
      <c r="E8" s="137">
        <f>'Tax Savings from Deduction'!E24+D8</f>
        <v>717.0900000000001</v>
      </c>
      <c r="F8" s="137">
        <f>'Tax Savings from Deduction'!F24+E8</f>
        <v>999.1300000000001</v>
      </c>
      <c r="G8" s="137">
        <f>'Tax Savings from Deduction'!G24+F8</f>
        <v>1281.17</v>
      </c>
      <c r="H8" s="137">
        <f>'Tax Savings from Deduction'!H24+G8</f>
        <v>1563.21</v>
      </c>
      <c r="I8" s="137">
        <f>'Tax Savings from Deduction'!I24+H8</f>
        <v>1845.25</v>
      </c>
      <c r="J8" s="137">
        <f>'Tax Savings from Deduction'!J24+I8</f>
        <v>2127.29</v>
      </c>
      <c r="K8" s="137">
        <f>'Tax Savings from Deduction'!K24+J8</f>
        <v>2409.33</v>
      </c>
      <c r="L8" s="138">
        <f>'Tax Savings from Deduction'!L24+K8</f>
        <v>2691.37</v>
      </c>
    </row>
    <row r="9" spans="2:12" ht="12.75">
      <c r="B9" s="114" t="s">
        <v>64</v>
      </c>
      <c r="C9" s="139">
        <f>C7-C8</f>
        <v>99846.99</v>
      </c>
      <c r="D9" s="140">
        <f aca="true" t="shared" si="0" ref="D9:L9">D7-D8</f>
        <v>99564.95</v>
      </c>
      <c r="E9" s="140">
        <f t="shared" si="0"/>
        <v>99282.91</v>
      </c>
      <c r="F9" s="140">
        <f t="shared" si="0"/>
        <v>99000.87</v>
      </c>
      <c r="G9" s="140">
        <f t="shared" si="0"/>
        <v>98718.83</v>
      </c>
      <c r="H9" s="140">
        <f t="shared" si="0"/>
        <v>98436.79</v>
      </c>
      <c r="I9" s="140">
        <f t="shared" si="0"/>
        <v>98154.75</v>
      </c>
      <c r="J9" s="140">
        <f t="shared" si="0"/>
        <v>97872.71</v>
      </c>
      <c r="K9" s="140">
        <f t="shared" si="0"/>
        <v>97590.67</v>
      </c>
      <c r="L9" s="141">
        <f t="shared" si="0"/>
        <v>97308.63</v>
      </c>
    </row>
    <row r="10" spans="2:12" ht="12.75">
      <c r="B10" s="24" t="s">
        <v>65</v>
      </c>
      <c r="C10" s="136">
        <f aca="true" t="shared" si="1" ref="C10:L10">C6-C9</f>
        <v>-99846.99</v>
      </c>
      <c r="D10" s="137">
        <f t="shared" si="1"/>
        <v>-99564.95</v>
      </c>
      <c r="E10" s="137">
        <f t="shared" si="1"/>
        <v>-99282.91</v>
      </c>
      <c r="F10" s="137">
        <f t="shared" si="1"/>
        <v>-99000.87</v>
      </c>
      <c r="G10" s="137">
        <f t="shared" si="1"/>
        <v>-98718.83</v>
      </c>
      <c r="H10" s="137">
        <f t="shared" si="1"/>
        <v>-98436.79</v>
      </c>
      <c r="I10" s="137">
        <f t="shared" si="1"/>
        <v>-98154.75</v>
      </c>
      <c r="J10" s="137">
        <f t="shared" si="1"/>
        <v>-97872.71</v>
      </c>
      <c r="K10" s="137">
        <f t="shared" si="1"/>
        <v>-97590.67</v>
      </c>
      <c r="L10" s="138">
        <f t="shared" si="1"/>
        <v>-97308.63</v>
      </c>
    </row>
    <row r="11" spans="2:12" ht="12.75">
      <c r="B11" s="24" t="s">
        <v>66</v>
      </c>
      <c r="C11" s="142">
        <f>Input!$C$22</f>
        <v>0.1</v>
      </c>
      <c r="D11" s="143">
        <f>Input!$C$22</f>
        <v>0.1</v>
      </c>
      <c r="E11" s="143">
        <f>Input!$C$22</f>
        <v>0.1</v>
      </c>
      <c r="F11" s="143">
        <f>Input!$C$22</f>
        <v>0.1</v>
      </c>
      <c r="G11" s="143">
        <f>Input!$C$22</f>
        <v>0.1</v>
      </c>
      <c r="H11" s="143">
        <f>Input!$C$22</f>
        <v>0.1</v>
      </c>
      <c r="I11" s="143">
        <f>Input!$C$22</f>
        <v>0.1</v>
      </c>
      <c r="J11" s="143">
        <f>Input!$C$22</f>
        <v>0.1</v>
      </c>
      <c r="K11" s="143">
        <f>Input!$C$22</f>
        <v>0.1</v>
      </c>
      <c r="L11" s="144">
        <f>Input!$C$22</f>
        <v>0.1</v>
      </c>
    </row>
    <row r="12" spans="2:12" ht="12.75">
      <c r="B12" s="132" t="s">
        <v>67</v>
      </c>
      <c r="C12" s="145">
        <f>C10*C11</f>
        <v>-9984.699</v>
      </c>
      <c r="D12" s="146">
        <f aca="true" t="shared" si="2" ref="D12:L12">D10*D11</f>
        <v>-9956.495</v>
      </c>
      <c r="E12" s="146">
        <f t="shared" si="2"/>
        <v>-9928.291000000001</v>
      </c>
      <c r="F12" s="146">
        <f t="shared" si="2"/>
        <v>-9900.087</v>
      </c>
      <c r="G12" s="146">
        <f t="shared" si="2"/>
        <v>-9871.883000000002</v>
      </c>
      <c r="H12" s="146">
        <f t="shared" si="2"/>
        <v>-9843.679</v>
      </c>
      <c r="I12" s="146">
        <f t="shared" si="2"/>
        <v>-9815.475</v>
      </c>
      <c r="J12" s="146">
        <f t="shared" si="2"/>
        <v>-9787.271</v>
      </c>
      <c r="K12" s="146">
        <f t="shared" si="2"/>
        <v>-9759.067000000001</v>
      </c>
      <c r="L12" s="147">
        <f t="shared" si="2"/>
        <v>-9730.863000000001</v>
      </c>
    </row>
    <row r="13" spans="2:12" ht="12.75">
      <c r="B13" s="11" t="s">
        <v>68</v>
      </c>
      <c r="C13" s="148">
        <f>C12*Input!C47</f>
        <v>0</v>
      </c>
      <c r="D13" s="149">
        <f>D12*Input!D47</f>
        <v>0</v>
      </c>
      <c r="E13" s="149">
        <f>E12*Input!E47</f>
        <v>0</v>
      </c>
      <c r="F13" s="149">
        <f>F12*Input!F47</f>
        <v>0</v>
      </c>
      <c r="G13" s="149">
        <f>G12*Input!G47</f>
        <v>0</v>
      </c>
      <c r="H13" s="149">
        <f>H12*Input!H47</f>
        <v>0</v>
      </c>
      <c r="I13" s="149">
        <f>I12*Input!I47</f>
        <v>0</v>
      </c>
      <c r="J13" s="149">
        <f>J12*Input!J47</f>
        <v>0</v>
      </c>
      <c r="K13" s="149">
        <f>K12*Input!K47</f>
        <v>0</v>
      </c>
      <c r="L13" s="150">
        <f>L12*Input!L47</f>
        <v>0</v>
      </c>
    </row>
  </sheetData>
  <sheetProtection/>
  <printOptions/>
  <pageMargins left="0.75" right="0.75" top="0.75" bottom="0.75" header="0.5" footer="0.5"/>
  <pageSetup fitToHeight="1" fitToWidth="1" horizontalDpi="600" verticalDpi="600" orientation="landscape" scale="88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O28"/>
  <sheetViews>
    <sheetView showGridLines="0" showZeros="0" showOutlineSymbols="0" defaultGridColor="0" zoomScalePageLayoutView="0" colorId="8" workbookViewId="0" topLeftCell="A19">
      <selection activeCell="A1" sqref="A1"/>
    </sheetView>
  </sheetViews>
  <sheetFormatPr defaultColWidth="8.8515625" defaultRowHeight="12.75"/>
  <cols>
    <col min="1" max="1" width="3.28125" style="0" customWidth="1"/>
    <col min="2" max="2" width="25.421875" style="0" customWidth="1"/>
    <col min="3" max="3" width="15.140625" style="0" customWidth="1"/>
    <col min="4" max="12" width="8.8515625" style="0" customWidth="1"/>
    <col min="13" max="14" width="9.28125" style="0" bestFit="1" customWidth="1"/>
  </cols>
  <sheetData>
    <row r="1" ht="15.75">
      <c r="B1" s="8" t="s">
        <v>75</v>
      </c>
    </row>
    <row r="2" ht="15.75">
      <c r="B2" s="8" t="s">
        <v>79</v>
      </c>
    </row>
    <row r="3" spans="1:2" ht="15.75">
      <c r="A3" s="152"/>
      <c r="B3" s="151" t="s">
        <v>76</v>
      </c>
    </row>
    <row r="4" ht="12.75" customHeight="1">
      <c r="B4" s="6"/>
    </row>
    <row r="5" ht="12.75">
      <c r="B5" s="75" t="s">
        <v>43</v>
      </c>
    </row>
    <row r="6" ht="12.75">
      <c r="B6" s="75" t="s">
        <v>89</v>
      </c>
    </row>
    <row r="8" spans="2:14" ht="15.75" customHeight="1">
      <c r="B8" s="158" t="s">
        <v>44</v>
      </c>
      <c r="C8" s="158" t="s">
        <v>90</v>
      </c>
      <c r="D8" s="158"/>
      <c r="E8" s="158"/>
      <c r="F8" s="158"/>
      <c r="G8" s="158"/>
      <c r="H8" s="158"/>
      <c r="I8" s="158"/>
      <c r="J8" s="158"/>
      <c r="K8" s="158"/>
      <c r="L8" s="158"/>
      <c r="M8" s="159"/>
      <c r="N8" s="159"/>
    </row>
    <row r="9" spans="2:14" s="18" customFormat="1" ht="15.75" customHeight="1">
      <c r="B9" s="159"/>
      <c r="C9" s="78">
        <v>1</v>
      </c>
      <c r="D9" s="79">
        <v>2</v>
      </c>
      <c r="E9" s="79">
        <v>3</v>
      </c>
      <c r="F9" s="79">
        <v>4</v>
      </c>
      <c r="G9" s="79">
        <v>5</v>
      </c>
      <c r="H9" s="79">
        <v>6</v>
      </c>
      <c r="I9" s="79">
        <v>7</v>
      </c>
      <c r="J9" s="79">
        <v>8</v>
      </c>
      <c r="K9" s="79">
        <v>9</v>
      </c>
      <c r="L9" s="79">
        <v>10</v>
      </c>
      <c r="M9" s="79">
        <v>11</v>
      </c>
      <c r="N9" s="80">
        <v>12</v>
      </c>
    </row>
    <row r="10" spans="2:14" ht="15" customHeight="1">
      <c r="B10" s="90">
        <v>1</v>
      </c>
      <c r="C10" s="81">
        <v>0.02461</v>
      </c>
      <c r="D10" s="82">
        <v>0.02247</v>
      </c>
      <c r="E10" s="82">
        <v>0.02033</v>
      </c>
      <c r="F10" s="82">
        <v>0.01819</v>
      </c>
      <c r="G10" s="82">
        <v>0.01605</v>
      </c>
      <c r="H10" s="82">
        <v>0.01391</v>
      </c>
      <c r="I10" s="82">
        <v>0.01177</v>
      </c>
      <c r="J10" s="82">
        <v>0.00963</v>
      </c>
      <c r="K10" s="82">
        <v>0.00749</v>
      </c>
      <c r="L10" s="82">
        <v>0.00535</v>
      </c>
      <c r="M10" s="82">
        <v>0.00321</v>
      </c>
      <c r="N10" s="83">
        <v>0.00107</v>
      </c>
    </row>
    <row r="11" spans="2:14" ht="15" customHeight="1">
      <c r="B11" s="90" t="s">
        <v>45</v>
      </c>
      <c r="C11" s="84">
        <v>0.02564</v>
      </c>
      <c r="D11" s="85">
        <v>0.02564</v>
      </c>
      <c r="E11" s="85">
        <v>0.02564</v>
      </c>
      <c r="F11" s="85">
        <v>0.02564</v>
      </c>
      <c r="G11" s="85">
        <v>0.02564</v>
      </c>
      <c r="H11" s="85">
        <v>0.02564</v>
      </c>
      <c r="I11" s="85">
        <v>0.02564</v>
      </c>
      <c r="J11" s="85">
        <v>0.02564</v>
      </c>
      <c r="K11" s="85">
        <v>0.02564</v>
      </c>
      <c r="L11" s="85">
        <v>0.02564</v>
      </c>
      <c r="M11" s="85">
        <v>0.02564</v>
      </c>
      <c r="N11" s="86">
        <v>0.02564</v>
      </c>
    </row>
    <row r="12" spans="2:14" ht="15" customHeight="1">
      <c r="B12" s="91">
        <v>40</v>
      </c>
      <c r="C12" s="87">
        <v>0.00107</v>
      </c>
      <c r="D12" s="88">
        <v>0.00321</v>
      </c>
      <c r="E12" s="88">
        <v>0.00535</v>
      </c>
      <c r="F12" s="88">
        <v>0.00749</v>
      </c>
      <c r="G12" s="88">
        <v>0.00963</v>
      </c>
      <c r="H12" s="88">
        <v>0.01177</v>
      </c>
      <c r="I12" s="88">
        <v>0.01391</v>
      </c>
      <c r="J12" s="88">
        <v>0.01605</v>
      </c>
      <c r="K12" s="88">
        <v>0.01819</v>
      </c>
      <c r="L12" s="88">
        <v>0.02033</v>
      </c>
      <c r="M12" s="88">
        <v>0.02247</v>
      </c>
      <c r="N12" s="89">
        <v>0.02461</v>
      </c>
    </row>
    <row r="15" spans="2:3" ht="12.75">
      <c r="B15" s="15" t="s">
        <v>70</v>
      </c>
      <c r="C15" s="15"/>
    </row>
    <row r="16" spans="2:3" ht="12.75">
      <c r="B16" s="92">
        <f>IF(Input!C11='Supporting Tables'!C9,C10,(IF(Input!C11=D9,D10,(IF(Input!C11=E9,E10,(IF(Input!C11=F9,F10,(IF(Input!C11=G9,G10,(IF(Input!C11=H9,H10,(IF(Input!C11=I9,I10,(IF(Input!C11=J9,J10,0)))))))))))))))</f>
        <v>0.01391</v>
      </c>
      <c r="C16" s="15"/>
    </row>
    <row r="17" ht="12.75">
      <c r="B17" s="3">
        <f>IF(Input!C11='Supporting Tables'!K9,K10,(IF(Input!C11=L9,L10,(IF(Input!C11=M9,M10,(IF(Input!C11=N9,N10,0)))))))</f>
        <v>0</v>
      </c>
    </row>
    <row r="18" spans="4:13" s="18" customFormat="1" ht="15.75" customHeight="1">
      <c r="D18" s="76" t="s">
        <v>28</v>
      </c>
      <c r="E18" s="76" t="s">
        <v>29</v>
      </c>
      <c r="F18" s="76" t="s">
        <v>30</v>
      </c>
      <c r="G18" s="76" t="s">
        <v>31</v>
      </c>
      <c r="H18" s="76" t="s">
        <v>32</v>
      </c>
      <c r="I18" s="76" t="s">
        <v>33</v>
      </c>
      <c r="J18" s="76" t="s">
        <v>34</v>
      </c>
      <c r="K18" s="76" t="s">
        <v>35</v>
      </c>
      <c r="L18" s="76" t="s">
        <v>36</v>
      </c>
      <c r="M18" s="76" t="s">
        <v>37</v>
      </c>
    </row>
    <row r="19" spans="2:13" ht="12.75">
      <c r="B19" s="160" t="s">
        <v>73</v>
      </c>
      <c r="C19" s="160"/>
      <c r="D19" s="93">
        <v>87900</v>
      </c>
      <c r="E19" s="94">
        <v>87900</v>
      </c>
      <c r="F19" s="94">
        <v>87900</v>
      </c>
      <c r="G19" s="94">
        <v>87900</v>
      </c>
      <c r="H19" s="94">
        <v>87900</v>
      </c>
      <c r="I19" s="94">
        <v>87900</v>
      </c>
      <c r="J19" s="94">
        <v>87900</v>
      </c>
      <c r="K19" s="94">
        <v>87900</v>
      </c>
      <c r="L19" s="94">
        <v>87900</v>
      </c>
      <c r="M19" s="95">
        <v>87900</v>
      </c>
    </row>
    <row r="20" spans="2:13" ht="12.75">
      <c r="B20" s="160" t="s">
        <v>72</v>
      </c>
      <c r="C20" s="161"/>
      <c r="D20" s="96">
        <f>Input!C46+'Tax Savings from Deduction'!C33</f>
        <v>0</v>
      </c>
      <c r="E20" s="97">
        <f>Input!D46+'Tax Savings from Deduction'!D33</f>
        <v>0</v>
      </c>
      <c r="F20" s="97">
        <f>Input!E46+'Tax Savings from Deduction'!E33</f>
        <v>0</v>
      </c>
      <c r="G20" s="97">
        <f>Input!F46+'Tax Savings from Deduction'!F33</f>
        <v>0</v>
      </c>
      <c r="H20" s="97">
        <f>Input!G46+'Tax Savings from Deduction'!G33</f>
        <v>0</v>
      </c>
      <c r="I20" s="97">
        <f>Input!H46+'Tax Savings from Deduction'!H33</f>
        <v>0</v>
      </c>
      <c r="J20" s="97">
        <f>Input!I46+'Tax Savings from Deduction'!I33</f>
        <v>0</v>
      </c>
      <c r="K20" s="97">
        <f>Input!J46+'Tax Savings from Deduction'!J33</f>
        <v>0</v>
      </c>
      <c r="L20" s="97">
        <f>Input!K46+'Tax Savings from Deduction'!K33</f>
        <v>0</v>
      </c>
      <c r="M20" s="98">
        <f>Input!L46+'Tax Savings from Deduction'!L33</f>
        <v>0</v>
      </c>
    </row>
    <row r="21" spans="2:13" ht="12.75">
      <c r="B21" s="160" t="s">
        <v>83</v>
      </c>
      <c r="C21" s="161"/>
      <c r="D21" s="96">
        <f>Input!C46</f>
        <v>0</v>
      </c>
      <c r="E21" s="97">
        <f>Input!D46</f>
        <v>0</v>
      </c>
      <c r="F21" s="97">
        <f>Input!E46</f>
        <v>0</v>
      </c>
      <c r="G21" s="97">
        <f>Input!F46</f>
        <v>0</v>
      </c>
      <c r="H21" s="97">
        <f>Input!G46</f>
        <v>0</v>
      </c>
      <c r="I21" s="97">
        <f>Input!H46</f>
        <v>0</v>
      </c>
      <c r="J21" s="97">
        <f>Input!I46</f>
        <v>0</v>
      </c>
      <c r="K21" s="97">
        <f>Input!J46</f>
        <v>0</v>
      </c>
      <c r="L21" s="97">
        <f>Input!K46</f>
        <v>0</v>
      </c>
      <c r="M21" s="98">
        <f>Input!L46</f>
        <v>0</v>
      </c>
    </row>
    <row r="22" spans="2:13" ht="12.75">
      <c r="B22" s="160" t="s">
        <v>74</v>
      </c>
      <c r="C22" s="161"/>
      <c r="D22" s="99">
        <f>MAX(0,MIN(D19-D21,(D20-D21)*0.9235))</f>
        <v>0</v>
      </c>
      <c r="E22" s="100">
        <f aca="true" t="shared" si="0" ref="E22:M22">MAX(0,MIN(E19-E21,(E20-E21)*0.9235))</f>
        <v>0</v>
      </c>
      <c r="F22" s="100">
        <f t="shared" si="0"/>
        <v>0</v>
      </c>
      <c r="G22" s="100">
        <f t="shared" si="0"/>
        <v>0</v>
      </c>
      <c r="H22" s="100">
        <f t="shared" si="0"/>
        <v>0</v>
      </c>
      <c r="I22" s="100">
        <f t="shared" si="0"/>
        <v>0</v>
      </c>
      <c r="J22" s="100">
        <f t="shared" si="0"/>
        <v>0</v>
      </c>
      <c r="K22" s="100">
        <f t="shared" si="0"/>
        <v>0</v>
      </c>
      <c r="L22" s="100">
        <f t="shared" si="0"/>
        <v>0</v>
      </c>
      <c r="M22" s="101">
        <f t="shared" si="0"/>
        <v>0</v>
      </c>
    </row>
    <row r="23" spans="6:15" ht="12.75"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6:15" ht="12.75">
      <c r="F24" s="5"/>
      <c r="G24" s="5"/>
      <c r="H24" s="5"/>
      <c r="I24" s="5"/>
      <c r="J24" s="5"/>
      <c r="K24" s="5"/>
      <c r="L24" s="5"/>
      <c r="M24" s="5"/>
      <c r="N24" s="5"/>
      <c r="O24" s="5"/>
    </row>
    <row r="25" spans="6:15" ht="12.75">
      <c r="F25" s="5"/>
      <c r="G25" s="5"/>
      <c r="H25" s="5"/>
      <c r="I25" s="5"/>
      <c r="J25" s="5"/>
      <c r="K25" s="5"/>
      <c r="L25" s="5"/>
      <c r="M25" s="5"/>
      <c r="N25" s="5"/>
      <c r="O25" s="5"/>
    </row>
    <row r="26" spans="6:15" ht="12.75"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6:15" ht="12.75"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6:15" ht="12.75">
      <c r="F28" s="4"/>
      <c r="G28" s="4"/>
      <c r="H28" s="4"/>
      <c r="I28" s="4"/>
      <c r="J28" s="4"/>
      <c r="K28" s="4"/>
      <c r="L28" s="4"/>
      <c r="M28" s="4"/>
      <c r="N28" s="4"/>
      <c r="O28" s="4"/>
    </row>
  </sheetData>
  <sheetProtection/>
  <mergeCells count="6">
    <mergeCell ref="B8:B9"/>
    <mergeCell ref="C8:N8"/>
    <mergeCell ref="B19:C19"/>
    <mergeCell ref="B22:C22"/>
    <mergeCell ref="B20:C20"/>
    <mergeCell ref="B21:C21"/>
  </mergeCells>
  <printOptions headings="1"/>
  <pageMargins left="0.75" right="0.75" top="0.75" bottom="0.75" header="0.5" footer="0.5"/>
  <pageSetup fitToHeight="1" fitToWidth="1" horizontalDpi="600" verticalDpi="600" orientation="landscape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Raheel</cp:lastModifiedBy>
  <cp:lastPrinted>2005-01-04T20:16:57Z</cp:lastPrinted>
  <dcterms:created xsi:type="dcterms:W3CDTF">2004-12-27T19:18:11Z</dcterms:created>
  <dcterms:modified xsi:type="dcterms:W3CDTF">2019-06-23T07:16:51Z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TC011734861033</vt:lpwstr>
  </property>
</Properties>
</file>