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heel.Zeeshan-PC\Desktop\Post Create\New folder\"/>
    </mc:Choice>
  </mc:AlternateContent>
  <bookViews>
    <workbookView xWindow="0" yWindow="0" windowWidth="20490" windowHeight="7755"/>
  </bookViews>
  <sheets>
    <sheet name="Cover" sheetId="4" r:id="rId1"/>
    <sheet name="SummaryByProgram" sheetId="1" r:id="rId2"/>
    <sheet name="Allocation" sheetId="16" r:id="rId3"/>
    <sheet name="Revenue" sheetId="13" r:id="rId4"/>
    <sheet name="InKind" sheetId="15" r:id="rId5"/>
    <sheet name="Compensation" sheetId="14" r:id="rId6"/>
    <sheet name="Agency" sheetId="12" r:id="rId7"/>
    <sheet name="Prog1" sheetId="2" r:id="rId8"/>
    <sheet name="Prog2" sheetId="5" r:id="rId9"/>
    <sheet name="Prog3" sheetId="7" r:id="rId10"/>
  </sheets>
  <calcPr calcId="152511"/>
</workbook>
</file>

<file path=xl/calcChain.xml><?xml version="1.0" encoding="utf-8"?>
<calcChain xmlns="http://schemas.openxmlformats.org/spreadsheetml/2006/main">
  <c r="F28" i="13" l="1"/>
  <c r="F25" i="12"/>
  <c r="E36" i="1" s="1"/>
  <c r="H36" i="4" s="1"/>
  <c r="I36" i="4" s="1"/>
  <c r="F17" i="12"/>
  <c r="E28" i="1" s="1"/>
  <c r="H28" i="4" s="1"/>
  <c r="I28" i="4" s="1"/>
  <c r="H29" i="1"/>
  <c r="H30" i="1"/>
  <c r="H31" i="1"/>
  <c r="H33" i="1"/>
  <c r="H34" i="1"/>
  <c r="H35" i="1"/>
  <c r="H36" i="1"/>
  <c r="H37" i="1"/>
  <c r="H38" i="1"/>
  <c r="H39" i="1"/>
  <c r="H40" i="1"/>
  <c r="H41" i="1"/>
  <c r="H28" i="1"/>
  <c r="F21" i="7"/>
  <c r="H32" i="1" s="1"/>
  <c r="F31" i="7"/>
  <c r="G29" i="1"/>
  <c r="G30" i="1"/>
  <c r="G31" i="1"/>
  <c r="G32" i="1"/>
  <c r="G33" i="1"/>
  <c r="H33" i="4" s="1"/>
  <c r="I33" i="4" s="1"/>
  <c r="G34" i="1"/>
  <c r="G35" i="1"/>
  <c r="G36" i="1"/>
  <c r="G37" i="1"/>
  <c r="H37" i="4" s="1"/>
  <c r="I37" i="4" s="1"/>
  <c r="G38" i="1"/>
  <c r="G39" i="1"/>
  <c r="G40" i="1"/>
  <c r="G41" i="1"/>
  <c r="H41" i="4" s="1"/>
  <c r="I41" i="4" s="1"/>
  <c r="G28" i="1"/>
  <c r="F21" i="5"/>
  <c r="F31" i="5"/>
  <c r="F21" i="2"/>
  <c r="F31" i="2" s="1"/>
  <c r="F29" i="1"/>
  <c r="F30" i="1"/>
  <c r="F31" i="1"/>
  <c r="H31" i="4" s="1"/>
  <c r="I31" i="4" s="1"/>
  <c r="F33" i="1"/>
  <c r="F34" i="1"/>
  <c r="F35" i="1"/>
  <c r="F36" i="1"/>
  <c r="F37" i="1"/>
  <c r="F38" i="1"/>
  <c r="F39" i="1"/>
  <c r="F40" i="1"/>
  <c r="F41" i="1"/>
  <c r="F28" i="1"/>
  <c r="E30" i="1"/>
  <c r="E31" i="1"/>
  <c r="E32" i="1"/>
  <c r="E33" i="1"/>
  <c r="E35" i="1"/>
  <c r="E37" i="1"/>
  <c r="E38" i="1"/>
  <c r="E39" i="1"/>
  <c r="E40" i="1"/>
  <c r="E41" i="1"/>
  <c r="F23" i="12"/>
  <c r="E34" i="1" s="1"/>
  <c r="H34" i="4" s="1"/>
  <c r="I34" i="4" s="1"/>
  <c r="F18" i="12"/>
  <c r="E29" i="1" s="1"/>
  <c r="E18" i="1"/>
  <c r="E17" i="1"/>
  <c r="H17" i="4" s="1"/>
  <c r="I17" i="4" s="1"/>
  <c r="H18" i="4"/>
  <c r="I18" i="4" s="1"/>
  <c r="I18" i="1"/>
  <c r="F37" i="13"/>
  <c r="E16" i="1" s="1"/>
  <c r="F34" i="13"/>
  <c r="H15" i="1" s="1"/>
  <c r="F31" i="13"/>
  <c r="H14" i="1" s="1"/>
  <c r="H14" i="4" s="1"/>
  <c r="I14" i="4" s="1"/>
  <c r="F27" i="13"/>
  <c r="G13" i="1" s="1"/>
  <c r="F23" i="13"/>
  <c r="E12" i="1" s="1"/>
  <c r="F22" i="13"/>
  <c r="F21" i="13"/>
  <c r="F18" i="13"/>
  <c r="H11" i="1" s="1"/>
  <c r="D15" i="13"/>
  <c r="F15" i="13" s="1"/>
  <c r="E10" i="1" s="1"/>
  <c r="F12" i="13"/>
  <c r="F9" i="1" s="1"/>
  <c r="H9" i="4" s="1"/>
  <c r="I9" i="4" s="1"/>
  <c r="D9" i="13"/>
  <c r="D10" i="13"/>
  <c r="F10" i="13" s="1"/>
  <c r="H8" i="1" s="1"/>
  <c r="F6" i="13"/>
  <c r="F9" i="13"/>
  <c r="G8" i="1" s="1"/>
  <c r="D16" i="15"/>
  <c r="K21" i="1" s="1"/>
  <c r="F22" i="14"/>
  <c r="C11" i="14" s="1"/>
  <c r="F21" i="14"/>
  <c r="C10" i="14" s="1"/>
  <c r="F20" i="14"/>
  <c r="C9" i="14" s="1"/>
  <c r="F13" i="12"/>
  <c r="E13" i="12"/>
  <c r="C15" i="14" s="1"/>
  <c r="D7" i="7"/>
  <c r="D6" i="7"/>
  <c r="D7" i="5"/>
  <c r="D6" i="5"/>
  <c r="D7" i="2"/>
  <c r="D6" i="2"/>
  <c r="E11" i="14"/>
  <c r="E10" i="14"/>
  <c r="E9" i="14"/>
  <c r="E7" i="14"/>
  <c r="E6" i="14"/>
  <c r="D7" i="12"/>
  <c r="D6" i="12"/>
  <c r="G7" i="12"/>
  <c r="B3" i="14"/>
  <c r="B3" i="15"/>
  <c r="B3" i="7"/>
  <c r="B3" i="5"/>
  <c r="B3" i="2"/>
  <c r="B3" i="12"/>
  <c r="B3" i="13"/>
  <c r="B3" i="1"/>
  <c r="H40" i="4"/>
  <c r="I40" i="4" s="1"/>
  <c r="H39" i="4"/>
  <c r="I39" i="4" s="1"/>
  <c r="H38" i="4"/>
  <c r="I38" i="4" s="1"/>
  <c r="H35" i="4"/>
  <c r="I35" i="4" s="1"/>
  <c r="H30" i="4"/>
  <c r="I30" i="4" s="1"/>
  <c r="F42" i="4"/>
  <c r="F46" i="4" s="1"/>
  <c r="F19" i="4"/>
  <c r="F23" i="4" s="1"/>
  <c r="G42" i="4"/>
  <c r="E42" i="4"/>
  <c r="G19" i="4"/>
  <c r="G23" i="4" s="1"/>
  <c r="E19" i="4"/>
  <c r="E23" i="4" s="1"/>
  <c r="H8" i="4" l="1"/>
  <c r="I8" i="4" s="1"/>
  <c r="H29" i="4"/>
  <c r="I29" i="4" s="1"/>
  <c r="F32" i="1"/>
  <c r="H32" i="4" s="1"/>
  <c r="I32" i="4" s="1"/>
  <c r="F12" i="1"/>
  <c r="H15" i="4"/>
  <c r="I15" i="4" s="1"/>
  <c r="I15" i="1"/>
  <c r="I16" i="1"/>
  <c r="H16" i="4"/>
  <c r="I16" i="4" s="1"/>
  <c r="E21" i="1"/>
  <c r="G11" i="1"/>
  <c r="G19" i="1" s="1"/>
  <c r="G23" i="1" s="1"/>
  <c r="I28" i="1"/>
  <c r="I40" i="1"/>
  <c r="I38" i="1"/>
  <c r="I36" i="1"/>
  <c r="I34" i="1"/>
  <c r="E45" i="1"/>
  <c r="F11" i="1"/>
  <c r="F31" i="12"/>
  <c r="I41" i="1"/>
  <c r="I39" i="1"/>
  <c r="I37" i="1"/>
  <c r="I35" i="1"/>
  <c r="I33" i="1"/>
  <c r="I31" i="1"/>
  <c r="I29" i="1"/>
  <c r="I30" i="1"/>
  <c r="H19" i="1"/>
  <c r="H23" i="1" s="1"/>
  <c r="I13" i="1"/>
  <c r="H13" i="4"/>
  <c r="I13" i="4" s="1"/>
  <c r="F46" i="13"/>
  <c r="K19" i="1" s="1"/>
  <c r="F7" i="1"/>
  <c r="I7" i="1" s="1"/>
  <c r="I8" i="1"/>
  <c r="H12" i="4"/>
  <c r="I12" i="4" s="1"/>
  <c r="I17" i="1"/>
  <c r="I9" i="1"/>
  <c r="I14" i="1"/>
  <c r="I12" i="1"/>
  <c r="H10" i="4"/>
  <c r="I10" i="4" s="1"/>
  <c r="E19" i="1"/>
  <c r="E23" i="1" s="1"/>
  <c r="D9" i="5"/>
  <c r="D13" i="5" s="1"/>
  <c r="G27" i="1" s="1"/>
  <c r="D12" i="16" s="1"/>
  <c r="D9" i="2"/>
  <c r="D9" i="12"/>
  <c r="D9" i="7"/>
  <c r="F6" i="14"/>
  <c r="D11" i="7"/>
  <c r="D11" i="5"/>
  <c r="D11" i="12"/>
  <c r="G11" i="12" s="1"/>
  <c r="D11" i="2"/>
  <c r="D10" i="7"/>
  <c r="D10" i="5"/>
  <c r="D10" i="2"/>
  <c r="D10" i="12"/>
  <c r="G10" i="12" s="1"/>
  <c r="C13" i="14"/>
  <c r="C14" i="14" s="1"/>
  <c r="C16" i="14" s="1"/>
  <c r="K43" i="1" s="1"/>
  <c r="G6" i="12"/>
  <c r="G9" i="12"/>
  <c r="F7" i="14"/>
  <c r="E13" i="14"/>
  <c r="F48" i="4"/>
  <c r="G46" i="4"/>
  <c r="G48" i="4" s="1"/>
  <c r="E46" i="4"/>
  <c r="E48" i="4" s="1"/>
  <c r="I32" i="1" l="1"/>
  <c r="K27" i="1"/>
  <c r="I11" i="1"/>
  <c r="H11" i="4"/>
  <c r="I11" i="4" s="1"/>
  <c r="I45" i="1"/>
  <c r="H44" i="4"/>
  <c r="I21" i="1"/>
  <c r="H21" i="4"/>
  <c r="I21" i="4" s="1"/>
  <c r="F9" i="14"/>
  <c r="I10" i="1"/>
  <c r="H7" i="4"/>
  <c r="I7" i="4" s="1"/>
  <c r="I19" i="4" s="1"/>
  <c r="I23" i="4" s="1"/>
  <c r="J23" i="4" s="1"/>
  <c r="F19" i="1"/>
  <c r="F23" i="1" s="1"/>
  <c r="D13" i="7"/>
  <c r="D13" i="2"/>
  <c r="F27" i="1" s="1"/>
  <c r="D11" i="16" s="1"/>
  <c r="F11" i="14"/>
  <c r="F10" i="14"/>
  <c r="D13" i="12"/>
  <c r="E27" i="1" s="1"/>
  <c r="D10" i="16" s="1"/>
  <c r="G13" i="12"/>
  <c r="I19" i="1" l="1"/>
  <c r="I23" i="1" s="1"/>
  <c r="H27" i="1"/>
  <c r="D13" i="16" s="1"/>
  <c r="D15" i="16" s="1"/>
  <c r="H19" i="4"/>
  <c r="H23" i="4" s="1"/>
  <c r="J19" i="4"/>
  <c r="F13" i="14"/>
  <c r="H27" i="4"/>
  <c r="I27" i="1" l="1"/>
  <c r="E12" i="16"/>
  <c r="G42" i="1" s="1"/>
  <c r="G43" i="1" s="1"/>
  <c r="G47" i="1" s="1"/>
  <c r="G49" i="1" s="1"/>
  <c r="E11" i="16"/>
  <c r="E10" i="16"/>
  <c r="E13" i="16"/>
  <c r="H42" i="1" s="1"/>
  <c r="H43" i="1" s="1"/>
  <c r="H47" i="1" s="1"/>
  <c r="H49" i="1" s="1"/>
  <c r="I27" i="4"/>
  <c r="I42" i="4" s="1"/>
  <c r="I46" i="4" s="1"/>
  <c r="I48" i="4" s="1"/>
  <c r="H42" i="4"/>
  <c r="H46" i="4" s="1"/>
  <c r="H48" i="4" s="1"/>
  <c r="F42" i="1" l="1"/>
  <c r="F43" i="1" s="1"/>
  <c r="F47" i="1" s="1"/>
  <c r="F49" i="1" s="1"/>
  <c r="E42" i="1"/>
  <c r="E15" i="16"/>
  <c r="E43" i="1" l="1"/>
  <c r="E47" i="1" s="1"/>
  <c r="E49" i="1" s="1"/>
  <c r="I42" i="1"/>
  <c r="I43" i="1" s="1"/>
  <c r="I47" i="1" s="1"/>
  <c r="I49" i="1" s="1"/>
</calcChain>
</file>

<file path=xl/sharedStrings.xml><?xml version="1.0" encoding="utf-8"?>
<sst xmlns="http://schemas.openxmlformats.org/spreadsheetml/2006/main" count="335" uniqueCount="140">
  <si>
    <t>Revenue</t>
  </si>
  <si>
    <t>Individuals</t>
  </si>
  <si>
    <t>Miscellaneous</t>
  </si>
  <si>
    <t>Total Expenses</t>
  </si>
  <si>
    <t>Total Revenue</t>
  </si>
  <si>
    <t>Contracts</t>
  </si>
  <si>
    <t>Sales</t>
  </si>
  <si>
    <t>Endowment</t>
  </si>
  <si>
    <t>Equipment</t>
  </si>
  <si>
    <t>Supplies</t>
  </si>
  <si>
    <t>Printing and copying</t>
  </si>
  <si>
    <t>Telecommunications</t>
  </si>
  <si>
    <t>Travel and meetings</t>
  </si>
  <si>
    <t>Marketing and advertising</t>
  </si>
  <si>
    <t>Contract services</t>
  </si>
  <si>
    <t>Expenses</t>
  </si>
  <si>
    <t>Agency</t>
  </si>
  <si>
    <t>Revenue over Expenses</t>
  </si>
  <si>
    <t>Fundraisers and events</t>
  </si>
  <si>
    <t>Interest income</t>
  </si>
  <si>
    <t>Staff salary and benefits</t>
  </si>
  <si>
    <t>Insurance</t>
  </si>
  <si>
    <t>Legal, accounting</t>
  </si>
  <si>
    <t>Other</t>
  </si>
  <si>
    <t>Total cash revenue</t>
  </si>
  <si>
    <t>Total cash expenses</t>
  </si>
  <si>
    <t>Total in-kind revenue</t>
  </si>
  <si>
    <t>Total in-kind expenses</t>
  </si>
  <si>
    <t>Program 1</t>
  </si>
  <si>
    <t>Program 2</t>
  </si>
  <si>
    <t>Program 3</t>
  </si>
  <si>
    <t>Occupancy (rent and utilities)</t>
  </si>
  <si>
    <t>Staff training/development</t>
  </si>
  <si>
    <t>Sample Nonprofit</t>
  </si>
  <si>
    <t>Version</t>
  </si>
  <si>
    <t>2024 Budget : Organization Summary</t>
  </si>
  <si>
    <t>2024 Budget : Summary by Program</t>
  </si>
  <si>
    <t>2024 Budget : Program 3</t>
  </si>
  <si>
    <t>2024 Budget : Program 2</t>
  </si>
  <si>
    <t>2024 Budget : Program 1</t>
  </si>
  <si>
    <t>2024 Budget : Agency</t>
  </si>
  <si>
    <t>Budget</t>
  </si>
  <si>
    <t>FY 2024</t>
  </si>
  <si>
    <t>FY 2023</t>
  </si>
  <si>
    <t>Actual to date</t>
  </si>
  <si>
    <t>Proposed</t>
  </si>
  <si>
    <t>Corporate</t>
  </si>
  <si>
    <t>Board</t>
  </si>
  <si>
    <t>Foundation</t>
  </si>
  <si>
    <t>Public Agency</t>
  </si>
  <si>
    <t>Fee for service</t>
  </si>
  <si>
    <t>Annual</t>
  </si>
  <si>
    <t>9 Months</t>
  </si>
  <si>
    <t>Projected</t>
  </si>
  <si>
    <t>End of Year</t>
  </si>
  <si>
    <t>Variance to</t>
  </si>
  <si>
    <t>Projection</t>
  </si>
  <si>
    <t>2024 Budget : Revenue Detail</t>
  </si>
  <si>
    <t>2024 Budget : Compensation Detail</t>
  </si>
  <si>
    <t>2024 Budget : In Kind Detail</t>
  </si>
  <si>
    <t>Event 1</t>
  </si>
  <si>
    <t>Occupancy</t>
  </si>
  <si>
    <t>Legal/Audit</t>
  </si>
  <si>
    <t>Salary 1</t>
  </si>
  <si>
    <t>Salary 2</t>
  </si>
  <si>
    <t>Hourly 1</t>
  </si>
  <si>
    <t>Hourly 2</t>
  </si>
  <si>
    <t>Hourly 3</t>
  </si>
  <si>
    <t>Benefits</t>
  </si>
  <si>
    <t>Medical</t>
  </si>
  <si>
    <t>Dental</t>
  </si>
  <si>
    <t>Insurance premiums</t>
  </si>
  <si>
    <t>FTE</t>
  </si>
  <si>
    <t>Total</t>
  </si>
  <si>
    <t>Allocated</t>
  </si>
  <si>
    <t>$</t>
  </si>
  <si>
    <t>As Set</t>
  </si>
  <si>
    <t>Avg Hrs</t>
  </si>
  <si>
    <t>per week</t>
  </si>
  <si>
    <t>#</t>
  </si>
  <si>
    <t>Weeks</t>
  </si>
  <si>
    <t>Hourly</t>
  </si>
  <si>
    <t>Rate</t>
  </si>
  <si>
    <t>Estimate</t>
  </si>
  <si>
    <t>(See below)</t>
  </si>
  <si>
    <t>Crosschecks :</t>
  </si>
  <si>
    <t>FMV</t>
  </si>
  <si>
    <t>3 cases wine</t>
  </si>
  <si>
    <t>1 month rent</t>
  </si>
  <si>
    <t>Case glassware</t>
  </si>
  <si>
    <t>Prog 2</t>
  </si>
  <si>
    <t>Prog 1</t>
  </si>
  <si>
    <t>Prog 3</t>
  </si>
  <si>
    <t>Serve 15 per week @ 30 weeks @ $1.50 / service</t>
  </si>
  <si>
    <t>Serve 35 per week @ 20 weeks @ $1 / service</t>
  </si>
  <si>
    <t>Site visits. 10 Orgs.</t>
  </si>
  <si>
    <t>FY 2023 Giving + 5%</t>
  </si>
  <si>
    <t>12 Board members @ $50</t>
  </si>
  <si>
    <t>Lucky Lou's</t>
  </si>
  <si>
    <t>Simbiotic Hardware</t>
  </si>
  <si>
    <t>County</t>
  </si>
  <si>
    <t>Christmas Gala: Goal 50 attendees @ $20</t>
  </si>
  <si>
    <t>Investments $1000 @ 2%</t>
  </si>
  <si>
    <t>ACME Bank money market</t>
  </si>
  <si>
    <t>General</t>
  </si>
  <si>
    <t>Subtotal revenue (cash)</t>
  </si>
  <si>
    <t>Crosscheck:</t>
  </si>
  <si>
    <t>Unrestricted allocate across programs</t>
  </si>
  <si>
    <t>Expense allocation</t>
  </si>
  <si>
    <t>Consultation</t>
  </si>
  <si>
    <t>13.75/month</t>
  </si>
  <si>
    <t>Compilation</t>
  </si>
  <si>
    <t>100 Flyers</t>
  </si>
  <si>
    <t>$10/month</t>
  </si>
  <si>
    <t>Conference: $125 airfare, $100 hotel, $130 Reg, $50 meals, $20 Misc</t>
  </si>
  <si>
    <t>Professional development/extended ed</t>
  </si>
  <si>
    <t>25 Widgets @ $1 per, 5 Bells @ $2 per</t>
  </si>
  <si>
    <t>115 machines @ $.20 per</t>
  </si>
  <si>
    <t>20 sticks @ $2</t>
  </si>
  <si>
    <t>4 Specialists @ $300</t>
  </si>
  <si>
    <t>Site visits. 12 Orgs at $85 per org</t>
  </si>
  <si>
    <t>Back up generator</t>
  </si>
  <si>
    <t>$38 per month rent, $12 per month utilities</t>
  </si>
  <si>
    <t>Web $500, print ads $550</t>
  </si>
  <si>
    <t>Worksheets for participants</t>
  </si>
  <si>
    <t>Taxes</t>
  </si>
  <si>
    <t>(Crosscheck source)</t>
  </si>
  <si>
    <t>Subtotal cash expenses</t>
  </si>
  <si>
    <t>Subtotal in-kind expenses</t>
  </si>
  <si>
    <t>2024 Budget : Allocation Scheme</t>
  </si>
  <si>
    <t>Overhead expenses are allocated according to the following compensation based scheme</t>
  </si>
  <si>
    <t xml:space="preserve">Comp &amp; </t>
  </si>
  <si>
    <t>Legal</t>
  </si>
  <si>
    <t>Overhead expenses are defined as the following Agency recognized expenses :</t>
  </si>
  <si>
    <t>Comp</t>
  </si>
  <si>
    <t>Allocate</t>
  </si>
  <si>
    <t>% to</t>
  </si>
  <si>
    <t>Your Foundation</t>
  </si>
  <si>
    <t>The Perfect Fund</t>
  </si>
  <si>
    <t>Value Groceries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</si>
</sst>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* #,##0_);_(* \(#,##0\);_(* &quot;-&quot;??_);_(@_)"/>
    <numFmt numFmtId="167" formatCode="_(&quot;$&quot;* #,##0.0_);_(&quot;$&quot;* \(#,##0.0\);_(&quot;$&quot;* &quot;-&quot;??_);_(@_)"/>
    <numFmt numFmtId="168" formatCode="0.0%"/>
  </numFmts>
  <fonts count="1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0" fontId="7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0" fontId="3" fillId="0" borderId="0" xfId="0" applyFont="1" applyBorder="1"/>
    <xf numFmtId="3" fontId="3" fillId="0" borderId="0" xfId="0" applyNumberFormat="1" applyFont="1" applyBorder="1"/>
    <xf numFmtId="0" fontId="4" fillId="0" borderId="0" xfId="0" applyFont="1" applyBorder="1"/>
    <xf numFmtId="3" fontId="2" fillId="0" borderId="0" xfId="0" applyNumberFormat="1" applyFont="1" applyBorder="1"/>
    <xf numFmtId="165" fontId="0" fillId="0" borderId="0" xfId="0" applyNumberForma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6" fontId="5" fillId="0" borderId="0" xfId="2" applyNumberFormat="1" applyFont="1" applyBorder="1"/>
    <xf numFmtId="164" fontId="5" fillId="0" borderId="0" xfId="1" applyNumberFormat="1" applyFont="1" applyBorder="1"/>
    <xf numFmtId="167" fontId="6" fillId="0" borderId="0" xfId="1" applyNumberFormat="1" applyFont="1" applyBorder="1"/>
    <xf numFmtId="166" fontId="5" fillId="0" borderId="0" xfId="2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2" applyFont="1"/>
    <xf numFmtId="166" fontId="0" fillId="0" borderId="0" xfId="2" applyNumberFormat="1" applyFont="1"/>
    <xf numFmtId="166" fontId="0" fillId="0" borderId="0" xfId="0" applyNumberFormat="1"/>
    <xf numFmtId="0" fontId="0" fillId="0" borderId="1" xfId="0" applyBorder="1"/>
    <xf numFmtId="166" fontId="0" fillId="0" borderId="1" xfId="2" applyNumberFormat="1" applyFont="1" applyBorder="1"/>
    <xf numFmtId="43" fontId="0" fillId="0" borderId="0" xfId="2" applyNumberFormat="1" applyFont="1"/>
    <xf numFmtId="166" fontId="0" fillId="0" borderId="0" xfId="2" applyNumberFormat="1" applyFont="1" applyBorder="1"/>
    <xf numFmtId="166" fontId="0" fillId="0" borderId="1" xfId="0" applyNumberFormat="1" applyBorder="1"/>
    <xf numFmtId="0" fontId="9" fillId="0" borderId="0" xfId="0" applyFont="1" applyAlignment="1">
      <alignment horizontal="center"/>
    </xf>
    <xf numFmtId="43" fontId="10" fillId="0" borderId="0" xfId="0" applyNumberFormat="1" applyFont="1"/>
    <xf numFmtId="166" fontId="10" fillId="0" borderId="0" xfId="2" applyNumberFormat="1" applyFont="1"/>
    <xf numFmtId="0" fontId="10" fillId="0" borderId="0" xfId="0" applyFont="1"/>
    <xf numFmtId="43" fontId="10" fillId="0" borderId="1" xfId="2" applyFont="1" applyBorder="1"/>
    <xf numFmtId="166" fontId="10" fillId="0" borderId="1" xfId="2" applyNumberFormat="1" applyFont="1" applyBorder="1"/>
    <xf numFmtId="43" fontId="10" fillId="0" borderId="0" xfId="2" applyFont="1" applyBorder="1"/>
    <xf numFmtId="166" fontId="10" fillId="0" borderId="0" xfId="2" applyNumberFormat="1" applyFont="1" applyBorder="1"/>
    <xf numFmtId="44" fontId="0" fillId="0" borderId="0" xfId="1" applyFont="1"/>
    <xf numFmtId="44" fontId="0" fillId="0" borderId="1" xfId="1" applyFont="1" applyBorder="1"/>
    <xf numFmtId="166" fontId="6" fillId="0" borderId="0" xfId="2" applyNumberFormat="1" applyFont="1" applyBorder="1"/>
    <xf numFmtId="0" fontId="2" fillId="0" borderId="0" xfId="0" applyFont="1"/>
    <xf numFmtId="0" fontId="7" fillId="0" borderId="0" xfId="0" applyFont="1" applyAlignment="1">
      <alignment horizontal="right"/>
    </xf>
    <xf numFmtId="166" fontId="7" fillId="0" borderId="2" xfId="2" applyNumberFormat="1" applyFont="1" applyBorder="1"/>
    <xf numFmtId="164" fontId="9" fillId="0" borderId="0" xfId="1" applyNumberFormat="1" applyFont="1" applyFill="1" applyBorder="1"/>
    <xf numFmtId="0" fontId="9" fillId="0" borderId="0" xfId="0" applyFont="1" applyAlignment="1">
      <alignment horizontal="right"/>
    </xf>
    <xf numFmtId="168" fontId="10" fillId="0" borderId="0" xfId="3" applyNumberFormat="1" applyFont="1" applyBorder="1"/>
    <xf numFmtId="0" fontId="10" fillId="0" borderId="0" xfId="0" applyFont="1" applyBorder="1"/>
    <xf numFmtId="168" fontId="11" fillId="0" borderId="0" xfId="3" applyNumberFormat="1" applyFont="1" applyBorder="1"/>
    <xf numFmtId="9" fontId="0" fillId="0" borderId="0" xfId="3" applyFont="1" applyBorder="1"/>
    <xf numFmtId="166" fontId="9" fillId="0" borderId="0" xfId="2" applyNumberFormat="1" applyFont="1" applyBorder="1"/>
    <xf numFmtId="166" fontId="9" fillId="0" borderId="0" xfId="2" applyNumberFormat="1" applyFont="1" applyAlignment="1"/>
    <xf numFmtId="0" fontId="0" fillId="0" borderId="3" xfId="0" applyBorder="1"/>
    <xf numFmtId="0" fontId="8" fillId="0" borderId="3" xfId="0" applyFont="1" applyBorder="1" applyAlignment="1">
      <alignment horizontal="center"/>
    </xf>
    <xf numFmtId="0" fontId="5" fillId="0" borderId="3" xfId="0" applyFont="1" applyBorder="1"/>
    <xf numFmtId="166" fontId="5" fillId="0" borderId="3" xfId="2" applyNumberFormat="1" applyFont="1" applyBorder="1"/>
    <xf numFmtId="164" fontId="5" fillId="0" borderId="3" xfId="1" applyNumberFormat="1" applyFont="1" applyBorder="1"/>
    <xf numFmtId="164" fontId="6" fillId="0" borderId="3" xfId="1" applyNumberFormat="1" applyFont="1" applyBorder="1"/>
    <xf numFmtId="0" fontId="12" fillId="0" borderId="0" xfId="0" applyFont="1" applyBorder="1"/>
    <xf numFmtId="0" fontId="13" fillId="0" borderId="0" xfId="0" applyFont="1" applyBorder="1"/>
    <xf numFmtId="166" fontId="14" fillId="0" borderId="0" xfId="2" applyNumberFormat="1" applyFont="1" applyBorder="1"/>
    <xf numFmtId="164" fontId="14" fillId="0" borderId="0" xfId="1" applyNumberFormat="1" applyFont="1" applyBorder="1"/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164" fontId="16" fillId="0" borderId="0" xfId="1" applyNumberFormat="1" applyFont="1" applyBorder="1"/>
    <xf numFmtId="164" fontId="17" fillId="0" borderId="0" xfId="1" applyNumberFormat="1" applyFont="1" applyBorder="1"/>
    <xf numFmtId="164" fontId="18" fillId="0" borderId="0" xfId="1" applyNumberFormat="1" applyFont="1" applyBorder="1"/>
    <xf numFmtId="166" fontId="14" fillId="0" borderId="0" xfId="2" applyNumberFormat="1" applyFont="1" applyFill="1" applyBorder="1"/>
    <xf numFmtId="0" fontId="1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2" fillId="0" borderId="4" xfId="1" applyNumberFormat="1" applyFont="1" applyBorder="1"/>
    <xf numFmtId="164" fontId="8" fillId="0" borderId="5" xfId="1" applyNumberFormat="1" applyFont="1" applyBorder="1"/>
    <xf numFmtId="166" fontId="12" fillId="0" borderId="2" xfId="2" applyNumberFormat="1" applyFont="1" applyBorder="1"/>
    <xf numFmtId="0" fontId="12" fillId="0" borderId="3" xfId="0" applyFont="1" applyFill="1" applyBorder="1" applyAlignment="1">
      <alignment horizontal="center"/>
    </xf>
    <xf numFmtId="166" fontId="5" fillId="0" borderId="3" xfId="0" applyNumberFormat="1" applyFont="1" applyBorder="1"/>
    <xf numFmtId="0" fontId="6" fillId="0" borderId="3" xfId="0" applyFont="1" applyBorder="1"/>
    <xf numFmtId="166" fontId="12" fillId="0" borderId="5" xfId="2" applyNumberFormat="1" applyFont="1" applyBorder="1"/>
    <xf numFmtId="9" fontId="0" fillId="0" borderId="0" xfId="3" applyFont="1"/>
    <xf numFmtId="9" fontId="0" fillId="0" borderId="1" xfId="3" applyFont="1" applyBorder="1"/>
    <xf numFmtId="0" fontId="6" fillId="0" borderId="0" xfId="0" applyFont="1" applyFill="1" applyBorder="1"/>
    <xf numFmtId="166" fontId="6" fillId="0" borderId="6" xfId="2" applyNumberFormat="1" applyFont="1" applyBorder="1"/>
    <xf numFmtId="166" fontId="5" fillId="0" borderId="7" xfId="0" applyNumberFormat="1" applyFont="1" applyBorder="1"/>
    <xf numFmtId="166" fontId="5" fillId="0" borderId="6" xfId="2" applyNumberFormat="1" applyFont="1" applyBorder="1"/>
    <xf numFmtId="0" fontId="5" fillId="0" borderId="6" xfId="0" applyFont="1" applyBorder="1"/>
    <xf numFmtId="166" fontId="14" fillId="0" borderId="6" xfId="2" applyNumberFormat="1" applyFont="1" applyBorder="1"/>
    <xf numFmtId="166" fontId="5" fillId="0" borderId="7" xfId="2" applyNumberFormat="1" applyFont="1" applyBorder="1"/>
    <xf numFmtId="164" fontId="2" fillId="0" borderId="0" xfId="1" applyNumberFormat="1" applyFont="1" applyBorder="1"/>
    <xf numFmtId="164" fontId="2" fillId="0" borderId="3" xfId="1" applyNumberFormat="1" applyFont="1" applyBorder="1"/>
    <xf numFmtId="166" fontId="2" fillId="0" borderId="1" xfId="2" applyNumberFormat="1" applyFont="1" applyBorder="1"/>
    <xf numFmtId="166" fontId="2" fillId="0" borderId="4" xfId="2" applyNumberFormat="1" applyFont="1" applyBorder="1"/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tabSelected="1" workbookViewId="0">
      <pane ySplit="5" topLeftCell="A6" activePane="bottomLeft" state="frozen"/>
      <selection pane="bottomLeft" activeCell="K12" sqref="K12"/>
    </sheetView>
  </sheetViews>
  <sheetFormatPr defaultRowHeight="12.75" x14ac:dyDescent="0.2"/>
  <cols>
    <col min="1" max="1" width="7.28515625" customWidth="1"/>
    <col min="2" max="2" width="3.7109375" customWidth="1"/>
    <col min="3" max="3" width="2.7109375" customWidth="1"/>
    <col min="4" max="4" width="22.28515625" customWidth="1"/>
    <col min="5" max="9" width="13.28515625" customWidth="1"/>
  </cols>
  <sheetData>
    <row r="1" spans="1:10" x14ac:dyDescent="0.2">
      <c r="A1" t="s">
        <v>33</v>
      </c>
      <c r="I1" s="93"/>
    </row>
    <row r="2" spans="1:10" x14ac:dyDescent="0.2">
      <c r="A2" s="2" t="s">
        <v>35</v>
      </c>
      <c r="H2" s="55"/>
    </row>
    <row r="3" spans="1:10" x14ac:dyDescent="0.2">
      <c r="A3" t="s">
        <v>34</v>
      </c>
      <c r="B3" s="15">
        <v>1</v>
      </c>
      <c r="E3" s="71" t="s">
        <v>43</v>
      </c>
      <c r="F3" s="71" t="s">
        <v>43</v>
      </c>
      <c r="G3" s="71" t="s">
        <v>43</v>
      </c>
      <c r="H3" s="56" t="s">
        <v>45</v>
      </c>
    </row>
    <row r="4" spans="1:10" x14ac:dyDescent="0.2">
      <c r="B4" s="5"/>
      <c r="C4" s="5"/>
      <c r="D4" s="5"/>
      <c r="E4" s="18" t="s">
        <v>44</v>
      </c>
      <c r="F4" s="18" t="s">
        <v>53</v>
      </c>
      <c r="G4" s="18" t="s">
        <v>41</v>
      </c>
      <c r="H4" s="56" t="s">
        <v>42</v>
      </c>
      <c r="I4" s="72" t="s">
        <v>55</v>
      </c>
      <c r="J4" s="5"/>
    </row>
    <row r="5" spans="1:10" x14ac:dyDescent="0.2">
      <c r="A5" s="5"/>
      <c r="B5" s="5"/>
      <c r="C5" s="5"/>
      <c r="D5" s="5"/>
      <c r="E5" s="18" t="s">
        <v>52</v>
      </c>
      <c r="F5" s="18" t="s">
        <v>54</v>
      </c>
      <c r="G5" s="18" t="s">
        <v>51</v>
      </c>
      <c r="H5" s="56" t="s">
        <v>41</v>
      </c>
      <c r="I5" s="71" t="s">
        <v>56</v>
      </c>
      <c r="J5" s="5"/>
    </row>
    <row r="6" spans="1:10" s="2" customFormat="1" x14ac:dyDescent="0.2">
      <c r="A6" s="6"/>
      <c r="B6" s="16" t="s">
        <v>0</v>
      </c>
      <c r="C6" s="16"/>
      <c r="D6" s="16"/>
      <c r="H6" s="57"/>
      <c r="J6" s="6"/>
    </row>
    <row r="7" spans="1:10" s="2" customFormat="1" x14ac:dyDescent="0.2">
      <c r="A7" s="6"/>
      <c r="D7" s="6" t="s">
        <v>6</v>
      </c>
      <c r="E7" s="63">
        <v>1200</v>
      </c>
      <c r="F7" s="63">
        <v>1535</v>
      </c>
      <c r="G7" s="63">
        <v>1500</v>
      </c>
      <c r="H7" s="58">
        <f>+SUM(SummaryByProgram!E7:H7)</f>
        <v>1020</v>
      </c>
      <c r="I7" s="63">
        <f t="shared" ref="I7:I18" si="0">+(H7-F7)</f>
        <v>-515</v>
      </c>
      <c r="J7" s="49"/>
    </row>
    <row r="8" spans="1:10" s="2" customFormat="1" x14ac:dyDescent="0.2">
      <c r="A8" s="6"/>
      <c r="D8" s="6" t="s">
        <v>50</v>
      </c>
      <c r="E8" s="63">
        <v>865</v>
      </c>
      <c r="F8" s="63">
        <v>1160</v>
      </c>
      <c r="G8" s="63">
        <v>1350</v>
      </c>
      <c r="H8" s="58">
        <f>+SUM(SummaryByProgram!E8:H8)</f>
        <v>1375</v>
      </c>
      <c r="I8" s="63">
        <f t="shared" si="0"/>
        <v>215</v>
      </c>
      <c r="J8" s="49"/>
    </row>
    <row r="9" spans="1:10" s="2" customFormat="1" x14ac:dyDescent="0.2">
      <c r="A9" s="6"/>
      <c r="D9" s="6" t="s">
        <v>5</v>
      </c>
      <c r="E9" s="63">
        <v>500</v>
      </c>
      <c r="F9" s="63">
        <v>632</v>
      </c>
      <c r="G9" s="63">
        <v>650</v>
      </c>
      <c r="H9" s="58">
        <f>+SUM(SummaryByProgram!E9:H9)</f>
        <v>850</v>
      </c>
      <c r="I9" s="63">
        <f t="shared" si="0"/>
        <v>218</v>
      </c>
      <c r="J9" s="49"/>
    </row>
    <row r="10" spans="1:10" s="2" customFormat="1" x14ac:dyDescent="0.2">
      <c r="A10" s="6"/>
      <c r="D10" s="6" t="s">
        <v>1</v>
      </c>
      <c r="E10" s="63">
        <v>730</v>
      </c>
      <c r="F10" s="63">
        <v>982</v>
      </c>
      <c r="G10" s="63">
        <v>1000</v>
      </c>
      <c r="H10" s="58">
        <f>+SUM(SummaryByProgram!E10:H10)</f>
        <v>1031.1000000000001</v>
      </c>
      <c r="I10" s="63">
        <f t="shared" si="0"/>
        <v>49.100000000000136</v>
      </c>
      <c r="J10" s="49"/>
    </row>
    <row r="11" spans="1:10" s="2" customFormat="1" x14ac:dyDescent="0.2">
      <c r="A11" s="6"/>
      <c r="D11" s="6" t="s">
        <v>47</v>
      </c>
      <c r="E11" s="63">
        <v>250</v>
      </c>
      <c r="F11" s="63">
        <v>540</v>
      </c>
      <c r="G11" s="63">
        <v>550</v>
      </c>
      <c r="H11" s="58">
        <f>+SUM(SummaryByProgram!E11:H11)</f>
        <v>600</v>
      </c>
      <c r="I11" s="63">
        <f t="shared" si="0"/>
        <v>60</v>
      </c>
      <c r="J11" s="49"/>
    </row>
    <row r="12" spans="1:10" s="2" customFormat="1" x14ac:dyDescent="0.2">
      <c r="A12" s="6"/>
      <c r="D12" s="6" t="s">
        <v>46</v>
      </c>
      <c r="E12" s="63">
        <v>1050</v>
      </c>
      <c r="F12" s="63">
        <v>1300</v>
      </c>
      <c r="G12" s="63">
        <v>1150</v>
      </c>
      <c r="H12" s="58">
        <f>+SUM(SummaryByProgram!E12:H12)</f>
        <v>1000</v>
      </c>
      <c r="I12" s="63">
        <f t="shared" si="0"/>
        <v>-300</v>
      </c>
      <c r="J12" s="49"/>
    </row>
    <row r="13" spans="1:10" s="2" customFormat="1" x14ac:dyDescent="0.2">
      <c r="A13" s="6"/>
      <c r="D13" s="6" t="s">
        <v>48</v>
      </c>
      <c r="E13" s="63">
        <v>950</v>
      </c>
      <c r="F13" s="63">
        <v>1250</v>
      </c>
      <c r="G13" s="63">
        <v>1450</v>
      </c>
      <c r="H13" s="58">
        <f>+SUM(SummaryByProgram!E13:H13)</f>
        <v>1650</v>
      </c>
      <c r="I13" s="63">
        <f t="shared" si="0"/>
        <v>400</v>
      </c>
      <c r="J13" s="49"/>
    </row>
    <row r="14" spans="1:10" s="2" customFormat="1" x14ac:dyDescent="0.2">
      <c r="A14" s="6"/>
      <c r="D14" s="6" t="s">
        <v>49</v>
      </c>
      <c r="E14" s="63">
        <v>500</v>
      </c>
      <c r="F14" s="63">
        <v>500</v>
      </c>
      <c r="G14" s="63">
        <v>600</v>
      </c>
      <c r="H14" s="58">
        <f>+SUM(SummaryByProgram!E14:H14)</f>
        <v>750</v>
      </c>
      <c r="I14" s="63">
        <f t="shared" si="0"/>
        <v>250</v>
      </c>
      <c r="J14" s="49"/>
    </row>
    <row r="15" spans="1:10" s="2" customFormat="1" x14ac:dyDescent="0.2">
      <c r="A15" s="6"/>
      <c r="D15" s="6" t="s">
        <v>18</v>
      </c>
      <c r="E15" s="63">
        <v>625</v>
      </c>
      <c r="F15" s="63">
        <v>730</v>
      </c>
      <c r="G15" s="63">
        <v>900</v>
      </c>
      <c r="H15" s="58">
        <f>+SUM(SummaryByProgram!E15:H15)</f>
        <v>1000</v>
      </c>
      <c r="I15" s="63">
        <f t="shared" si="0"/>
        <v>270</v>
      </c>
      <c r="J15" s="49"/>
    </row>
    <row r="16" spans="1:10" s="2" customFormat="1" x14ac:dyDescent="0.2">
      <c r="A16" s="6"/>
      <c r="D16" s="6" t="s">
        <v>7</v>
      </c>
      <c r="E16" s="63">
        <v>18</v>
      </c>
      <c r="F16" s="63">
        <v>18</v>
      </c>
      <c r="G16" s="63">
        <v>20</v>
      </c>
      <c r="H16" s="58">
        <f>+SUM(SummaryByProgram!E16:H16)</f>
        <v>20</v>
      </c>
      <c r="I16" s="63">
        <f t="shared" si="0"/>
        <v>2</v>
      </c>
      <c r="J16" s="49"/>
    </row>
    <row r="17" spans="1:10" s="2" customFormat="1" x14ac:dyDescent="0.2">
      <c r="A17" s="6"/>
      <c r="D17" s="6" t="s">
        <v>19</v>
      </c>
      <c r="E17" s="63">
        <v>6</v>
      </c>
      <c r="F17" s="63">
        <v>7</v>
      </c>
      <c r="G17" s="63">
        <v>5</v>
      </c>
      <c r="H17" s="58">
        <f>+SUM(SummaryByProgram!E17:H17)</f>
        <v>7</v>
      </c>
      <c r="I17" s="63">
        <f t="shared" si="0"/>
        <v>0</v>
      </c>
      <c r="J17" s="49"/>
    </row>
    <row r="18" spans="1:10" s="2" customFormat="1" x14ac:dyDescent="0.2">
      <c r="A18" s="6"/>
      <c r="D18" s="86" t="s">
        <v>2</v>
      </c>
      <c r="E18" s="87">
        <v>2</v>
      </c>
      <c r="F18" s="87">
        <v>2</v>
      </c>
      <c r="G18" s="87">
        <v>1</v>
      </c>
      <c r="H18" s="88">
        <f>+SUM(SummaryByProgram!E18:H18)</f>
        <v>1</v>
      </c>
      <c r="I18" s="87">
        <f t="shared" si="0"/>
        <v>-1</v>
      </c>
      <c r="J18" s="49"/>
    </row>
    <row r="19" spans="1:10" s="2" customFormat="1" x14ac:dyDescent="0.2">
      <c r="A19" s="6"/>
      <c r="D19" s="9" t="s">
        <v>24</v>
      </c>
      <c r="E19" s="64">
        <f>SUM(E7:E18)</f>
        <v>6696</v>
      </c>
      <c r="F19" s="64">
        <f>SUM(F7:F18)</f>
        <v>8656</v>
      </c>
      <c r="G19" s="64">
        <f>SUM(G7:G18)</f>
        <v>9176</v>
      </c>
      <c r="H19" s="59">
        <f>SUM(H7:H18)</f>
        <v>9304.1</v>
      </c>
      <c r="I19" s="64">
        <f>SUM(I7:I18)</f>
        <v>648.10000000000014</v>
      </c>
      <c r="J19" s="51">
        <f>(+I19/F19)</f>
        <v>7.4872920517560088E-2</v>
      </c>
    </row>
    <row r="20" spans="1:10" s="2" customFormat="1" x14ac:dyDescent="0.2">
      <c r="A20" s="6"/>
      <c r="D20" s="6"/>
      <c r="E20" s="64"/>
      <c r="F20" s="64"/>
      <c r="G20" s="64"/>
      <c r="H20" s="59"/>
      <c r="I20" s="64"/>
      <c r="J20" s="50"/>
    </row>
    <row r="21" spans="1:10" s="2" customFormat="1" x14ac:dyDescent="0.2">
      <c r="A21" s="6"/>
      <c r="D21" s="9" t="s">
        <v>26</v>
      </c>
      <c r="E21" s="64">
        <v>15</v>
      </c>
      <c r="F21" s="64">
        <v>15</v>
      </c>
      <c r="G21" s="64">
        <v>0</v>
      </c>
      <c r="H21" s="59">
        <f>+SUM(SummaryByProgram!E21:H21)</f>
        <v>538</v>
      </c>
      <c r="I21" s="63">
        <f>+(H21-F21)</f>
        <v>523</v>
      </c>
      <c r="J21" s="49"/>
    </row>
    <row r="22" spans="1:10" s="2" customFormat="1" x14ac:dyDescent="0.2">
      <c r="A22" s="6"/>
      <c r="B22" s="6"/>
      <c r="C22" s="6"/>
      <c r="D22" s="6"/>
      <c r="E22" s="64"/>
      <c r="F22" s="64"/>
      <c r="G22" s="64"/>
      <c r="H22" s="59"/>
      <c r="I22" s="64"/>
      <c r="J22" s="50"/>
    </row>
    <row r="23" spans="1:10" s="4" customFormat="1" x14ac:dyDescent="0.2">
      <c r="A23" s="8"/>
      <c r="B23" s="6" t="s">
        <v>4</v>
      </c>
      <c r="C23" s="6"/>
      <c r="D23" s="6"/>
      <c r="E23" s="64">
        <f>E19+E21</f>
        <v>6711</v>
      </c>
      <c r="F23" s="64">
        <f>F19+F21</f>
        <v>8671</v>
      </c>
      <c r="G23" s="64">
        <f>G19+G21</f>
        <v>9176</v>
      </c>
      <c r="H23" s="73">
        <f>H19+H21</f>
        <v>9842.1</v>
      </c>
      <c r="I23" s="64">
        <f>I19+I21</f>
        <v>1171.1000000000001</v>
      </c>
      <c r="J23" s="51">
        <f>(+I23/F23)</f>
        <v>0.13505939338023298</v>
      </c>
    </row>
    <row r="24" spans="1:10" s="2" customFormat="1" x14ac:dyDescent="0.2">
      <c r="A24" s="6"/>
      <c r="B24" s="6"/>
      <c r="C24" s="6"/>
      <c r="D24" s="6"/>
      <c r="E24" s="65"/>
      <c r="F24" s="65"/>
      <c r="G24" s="65"/>
      <c r="H24" s="57"/>
      <c r="I24" s="65"/>
      <c r="J24" s="6"/>
    </row>
    <row r="25" spans="1:10" s="2" customFormat="1" x14ac:dyDescent="0.2">
      <c r="A25" s="6"/>
      <c r="B25" s="6"/>
      <c r="C25" s="6"/>
      <c r="D25" s="6"/>
      <c r="E25" s="65"/>
      <c r="F25" s="65"/>
      <c r="G25" s="65"/>
      <c r="H25" s="57"/>
      <c r="I25" s="65"/>
      <c r="J25" s="6"/>
    </row>
    <row r="26" spans="1:10" s="2" customFormat="1" x14ac:dyDescent="0.2">
      <c r="A26" s="6"/>
      <c r="B26" s="16" t="s">
        <v>15</v>
      </c>
      <c r="C26" s="16"/>
      <c r="D26" s="16"/>
      <c r="E26" s="66"/>
      <c r="F26" s="66"/>
      <c r="G26" s="66"/>
      <c r="H26" s="56"/>
      <c r="I26" s="66"/>
      <c r="J26" s="6"/>
    </row>
    <row r="27" spans="1:10" s="2" customFormat="1" x14ac:dyDescent="0.2">
      <c r="A27" s="6"/>
      <c r="D27" s="6" t="s">
        <v>20</v>
      </c>
      <c r="E27" s="63">
        <v>2965</v>
      </c>
      <c r="F27" s="63">
        <v>3921</v>
      </c>
      <c r="G27" s="63">
        <v>3890</v>
      </c>
      <c r="H27" s="58">
        <f>+SUM(SummaryByProgram!E27:H27)</f>
        <v>4509.6000000000004</v>
      </c>
      <c r="I27" s="63">
        <f t="shared" ref="I27:I38" si="1">+(H27-F27)</f>
        <v>588.60000000000036</v>
      </c>
      <c r="J27" s="6"/>
    </row>
    <row r="28" spans="1:10" s="2" customFormat="1" x14ac:dyDescent="0.2">
      <c r="A28" s="6"/>
      <c r="D28" s="6" t="s">
        <v>31</v>
      </c>
      <c r="E28" s="63">
        <v>425</v>
      </c>
      <c r="F28" s="63">
        <v>565</v>
      </c>
      <c r="G28" s="63">
        <v>570</v>
      </c>
      <c r="H28" s="58">
        <f>+SUM(SummaryByProgram!E28:H28)</f>
        <v>562</v>
      </c>
      <c r="I28" s="63">
        <f t="shared" si="1"/>
        <v>-3</v>
      </c>
      <c r="J28" s="6"/>
    </row>
    <row r="29" spans="1:10" s="2" customFormat="1" x14ac:dyDescent="0.2">
      <c r="A29" s="6"/>
      <c r="D29" s="6" t="s">
        <v>21</v>
      </c>
      <c r="E29" s="63">
        <v>150</v>
      </c>
      <c r="F29" s="63">
        <v>160</v>
      </c>
      <c r="G29" s="63">
        <v>162</v>
      </c>
      <c r="H29" s="58">
        <f>+SUM(SummaryByProgram!E29:H29)</f>
        <v>165</v>
      </c>
      <c r="I29" s="63">
        <f t="shared" si="1"/>
        <v>5</v>
      </c>
      <c r="J29" s="6"/>
    </row>
    <row r="30" spans="1:10" s="2" customFormat="1" x14ac:dyDescent="0.2">
      <c r="A30" s="6"/>
      <c r="D30" s="6" t="s">
        <v>22</v>
      </c>
      <c r="E30" s="63">
        <v>60</v>
      </c>
      <c r="F30" s="63">
        <v>120</v>
      </c>
      <c r="G30" s="63">
        <v>100</v>
      </c>
      <c r="H30" s="58">
        <f>+SUM(SummaryByProgram!E30:H30)</f>
        <v>100</v>
      </c>
      <c r="I30" s="63">
        <f t="shared" si="1"/>
        <v>-20</v>
      </c>
      <c r="J30" s="6"/>
    </row>
    <row r="31" spans="1:10" s="2" customFormat="1" x14ac:dyDescent="0.2">
      <c r="A31" s="6"/>
      <c r="D31" s="6" t="s">
        <v>8</v>
      </c>
      <c r="E31" s="63">
        <v>55</v>
      </c>
      <c r="F31" s="63">
        <v>150</v>
      </c>
      <c r="G31" s="63">
        <v>195</v>
      </c>
      <c r="H31" s="58">
        <f>+SUM(SummaryByProgram!E31:H31)</f>
        <v>250</v>
      </c>
      <c r="I31" s="63">
        <f t="shared" si="1"/>
        <v>100</v>
      </c>
      <c r="J31" s="6"/>
    </row>
    <row r="32" spans="1:10" s="2" customFormat="1" x14ac:dyDescent="0.2">
      <c r="A32" s="6"/>
      <c r="D32" s="6" t="s">
        <v>9</v>
      </c>
      <c r="E32" s="63">
        <v>105</v>
      </c>
      <c r="F32" s="63">
        <v>100</v>
      </c>
      <c r="G32" s="63">
        <v>135</v>
      </c>
      <c r="H32" s="58">
        <f>+SUM(SummaryByProgram!E32:H32)</f>
        <v>98</v>
      </c>
      <c r="I32" s="63">
        <f t="shared" si="1"/>
        <v>-2</v>
      </c>
      <c r="J32" s="6"/>
    </row>
    <row r="33" spans="1:10" s="2" customFormat="1" x14ac:dyDescent="0.2">
      <c r="A33" s="6"/>
      <c r="D33" s="6" t="s">
        <v>10</v>
      </c>
      <c r="E33" s="63">
        <v>95</v>
      </c>
      <c r="F33" s="63">
        <v>115</v>
      </c>
      <c r="G33" s="63">
        <v>140</v>
      </c>
      <c r="H33" s="58">
        <f>+SUM(SummaryByProgram!E33:H33)</f>
        <v>100</v>
      </c>
      <c r="I33" s="63">
        <f t="shared" si="1"/>
        <v>-15</v>
      </c>
      <c r="J33" s="6"/>
    </row>
    <row r="34" spans="1:10" s="2" customFormat="1" x14ac:dyDescent="0.2">
      <c r="A34" s="6"/>
      <c r="D34" s="6" t="s">
        <v>11</v>
      </c>
      <c r="E34" s="63">
        <v>115</v>
      </c>
      <c r="F34" s="63">
        <v>118</v>
      </c>
      <c r="G34" s="63">
        <v>130</v>
      </c>
      <c r="H34" s="58">
        <f>+SUM(SummaryByProgram!E34:H34)</f>
        <v>120</v>
      </c>
      <c r="I34" s="63">
        <f t="shared" si="1"/>
        <v>2</v>
      </c>
      <c r="J34" s="6"/>
    </row>
    <row r="35" spans="1:10" s="2" customFormat="1" x14ac:dyDescent="0.2">
      <c r="A35" s="6"/>
      <c r="D35" s="6" t="s">
        <v>12</v>
      </c>
      <c r="E35" s="63">
        <v>325</v>
      </c>
      <c r="F35" s="63">
        <v>330</v>
      </c>
      <c r="G35" s="63">
        <v>450</v>
      </c>
      <c r="H35" s="58">
        <f>+SUM(SummaryByProgram!E35:H35)</f>
        <v>425</v>
      </c>
      <c r="I35" s="63">
        <f t="shared" si="1"/>
        <v>95</v>
      </c>
      <c r="J35" s="6"/>
    </row>
    <row r="36" spans="1:10" s="2" customFormat="1" x14ac:dyDescent="0.2">
      <c r="A36" s="6"/>
      <c r="D36" s="6" t="s">
        <v>13</v>
      </c>
      <c r="E36" s="63">
        <v>995</v>
      </c>
      <c r="F36" s="63">
        <v>1110</v>
      </c>
      <c r="G36" s="63">
        <v>1300</v>
      </c>
      <c r="H36" s="58">
        <f>+SUM(SummaryByProgram!E36:H36)</f>
        <v>1050</v>
      </c>
      <c r="I36" s="63">
        <f t="shared" si="1"/>
        <v>-60</v>
      </c>
      <c r="J36" s="6"/>
    </row>
    <row r="37" spans="1:10" s="2" customFormat="1" x14ac:dyDescent="0.2">
      <c r="A37" s="6"/>
      <c r="D37" s="6" t="s">
        <v>32</v>
      </c>
      <c r="E37" s="63">
        <v>650</v>
      </c>
      <c r="F37" s="63">
        <v>750</v>
      </c>
      <c r="G37" s="63">
        <v>900</v>
      </c>
      <c r="H37" s="58">
        <f>+SUM(SummaryByProgram!E37:H37)</f>
        <v>715</v>
      </c>
      <c r="I37" s="63">
        <f t="shared" si="1"/>
        <v>-35</v>
      </c>
      <c r="J37" s="6"/>
    </row>
    <row r="38" spans="1:10" s="2" customFormat="1" x14ac:dyDescent="0.2">
      <c r="A38" s="6"/>
      <c r="D38" s="6" t="s">
        <v>14</v>
      </c>
      <c r="E38" s="63">
        <v>875</v>
      </c>
      <c r="F38" s="63">
        <v>950</v>
      </c>
      <c r="G38" s="63">
        <v>1200</v>
      </c>
      <c r="H38" s="58">
        <f>+SUM(SummaryByProgram!E38:H38)</f>
        <v>1200</v>
      </c>
      <c r="I38" s="63">
        <f t="shared" si="1"/>
        <v>250</v>
      </c>
      <c r="J38" s="6"/>
    </row>
    <row r="39" spans="1:10" s="2" customFormat="1" x14ac:dyDescent="0.2">
      <c r="A39" s="6"/>
      <c r="D39" s="6" t="s">
        <v>23</v>
      </c>
      <c r="E39" s="63">
        <v>0</v>
      </c>
      <c r="F39" s="63">
        <v>0</v>
      </c>
      <c r="G39" s="63">
        <v>0</v>
      </c>
      <c r="H39" s="58">
        <f>+SUM(SummaryByProgram!E39:H39)</f>
        <v>0</v>
      </c>
      <c r="I39" s="70">
        <f>+F39-H39</f>
        <v>0</v>
      </c>
      <c r="J39" s="6"/>
    </row>
    <row r="40" spans="1:10" s="2" customFormat="1" x14ac:dyDescent="0.2">
      <c r="A40" s="6"/>
      <c r="D40" s="6" t="s">
        <v>23</v>
      </c>
      <c r="E40" s="63">
        <v>0</v>
      </c>
      <c r="F40" s="63">
        <v>0</v>
      </c>
      <c r="G40" s="63">
        <v>0</v>
      </c>
      <c r="H40" s="58">
        <f>+SUM(SummaryByProgram!E40:H40)</f>
        <v>0</v>
      </c>
      <c r="I40" s="70">
        <f>+F40-H40</f>
        <v>0</v>
      </c>
      <c r="J40" s="6"/>
    </row>
    <row r="41" spans="1:10" s="2" customFormat="1" x14ac:dyDescent="0.2">
      <c r="A41" s="6"/>
      <c r="D41" s="6" t="s">
        <v>23</v>
      </c>
      <c r="E41" s="63">
        <v>0</v>
      </c>
      <c r="F41" s="63">
        <v>0</v>
      </c>
      <c r="G41" s="63">
        <v>0</v>
      </c>
      <c r="H41" s="58">
        <f>+SUM(SummaryByProgram!E41:H41)</f>
        <v>0</v>
      </c>
      <c r="I41" s="70">
        <f>+F41-H41</f>
        <v>0</v>
      </c>
      <c r="J41" s="6"/>
    </row>
    <row r="42" spans="1:10" s="4" customFormat="1" x14ac:dyDescent="0.2">
      <c r="A42" s="8"/>
      <c r="D42" s="9" t="s">
        <v>127</v>
      </c>
      <c r="E42" s="64">
        <f>SUM(E27:E41)</f>
        <v>6815</v>
      </c>
      <c r="F42" s="64">
        <f>SUM(F27:F41)</f>
        <v>8389</v>
      </c>
      <c r="G42" s="64">
        <f>SUM(G27:G41)</f>
        <v>9172</v>
      </c>
      <c r="H42" s="59">
        <f>SUM(H27:H41)</f>
        <v>9294.6</v>
      </c>
      <c r="I42" s="64">
        <f>SUM(I27:I41)</f>
        <v>905.60000000000036</v>
      </c>
      <c r="J42" s="8"/>
    </row>
    <row r="43" spans="1:10" s="4" customFormat="1" x14ac:dyDescent="0.2">
      <c r="A43" s="8"/>
      <c r="C43" s="7"/>
      <c r="D43" s="6"/>
      <c r="E43" s="64"/>
      <c r="F43" s="64"/>
      <c r="G43" s="64"/>
      <c r="H43" s="59"/>
      <c r="I43" s="64"/>
      <c r="J43" s="8"/>
    </row>
    <row r="44" spans="1:10" s="3" customFormat="1" x14ac:dyDescent="0.2">
      <c r="A44" s="10"/>
      <c r="D44" s="9" t="s">
        <v>128</v>
      </c>
      <c r="E44" s="64">
        <v>15</v>
      </c>
      <c r="F44" s="64">
        <v>15</v>
      </c>
      <c r="G44" s="64">
        <v>0</v>
      </c>
      <c r="H44" s="59">
        <f>+SUM(SummaryByProgram!E45:H45)</f>
        <v>538</v>
      </c>
      <c r="I44" s="64">
        <v>0</v>
      </c>
      <c r="J44" s="10"/>
    </row>
    <row r="45" spans="1:10" s="3" customFormat="1" x14ac:dyDescent="0.2">
      <c r="A45" s="10"/>
      <c r="B45" s="8"/>
      <c r="C45" s="8"/>
      <c r="D45" s="8"/>
      <c r="E45" s="67"/>
      <c r="F45" s="67"/>
      <c r="G45" s="68"/>
      <c r="H45" s="60"/>
      <c r="I45" s="68"/>
      <c r="J45" s="10"/>
    </row>
    <row r="46" spans="1:10" s="3" customFormat="1" x14ac:dyDescent="0.2">
      <c r="A46" s="10"/>
      <c r="B46" s="6" t="s">
        <v>3</v>
      </c>
      <c r="C46" s="6"/>
      <c r="D46" s="6"/>
      <c r="E46" s="64">
        <f>E44+E42</f>
        <v>6830</v>
      </c>
      <c r="F46" s="64">
        <f>F44+F42</f>
        <v>8404</v>
      </c>
      <c r="G46" s="64">
        <f>G44+G42</f>
        <v>9172</v>
      </c>
      <c r="H46" s="73">
        <f>H44+H42</f>
        <v>9832.6</v>
      </c>
      <c r="I46" s="64">
        <f>I44+I42</f>
        <v>905.60000000000036</v>
      </c>
      <c r="J46" s="10"/>
    </row>
    <row r="47" spans="1:10" s="3" customFormat="1" ht="13.15" customHeight="1" x14ac:dyDescent="0.2">
      <c r="A47" s="10"/>
      <c r="B47" s="7"/>
      <c r="C47" s="7"/>
      <c r="D47" s="7"/>
      <c r="E47" s="67"/>
      <c r="F47" s="67"/>
      <c r="G47" s="67"/>
      <c r="H47" s="60"/>
      <c r="I47" s="68"/>
      <c r="J47" s="10"/>
    </row>
    <row r="48" spans="1:10" s="3" customFormat="1" ht="13.5" thickBot="1" x14ac:dyDescent="0.25">
      <c r="A48" s="10"/>
      <c r="B48" s="61" t="s">
        <v>17</v>
      </c>
      <c r="C48" s="61"/>
      <c r="D48" s="61"/>
      <c r="E48" s="69">
        <f>E23-E46</f>
        <v>-119</v>
      </c>
      <c r="F48" s="69">
        <f>F23-F46</f>
        <v>267</v>
      </c>
      <c r="G48" s="69">
        <f>G23-G46</f>
        <v>4</v>
      </c>
      <c r="H48" s="74">
        <f>H23-H46</f>
        <v>9.5</v>
      </c>
      <c r="I48" s="69">
        <f>I23-I46</f>
        <v>265.49999999999977</v>
      </c>
      <c r="J48" s="10"/>
    </row>
    <row r="49" spans="1:10" s="1" customFormat="1" ht="16.5" thickTop="1" x14ac:dyDescent="0.25">
      <c r="A49" s="11"/>
      <c r="B49" s="11"/>
      <c r="C49" s="11"/>
      <c r="D49" s="11"/>
      <c r="E49" s="12"/>
      <c r="F49" s="12"/>
      <c r="G49" s="11"/>
      <c r="H49" s="11"/>
      <c r="I49" s="62"/>
      <c r="J49" s="11"/>
    </row>
    <row r="50" spans="1:10" ht="15" x14ac:dyDescent="0.2">
      <c r="A50" s="5"/>
      <c r="B50" s="13"/>
      <c r="C50" s="13"/>
      <c r="D50" s="13"/>
      <c r="E50" s="14"/>
      <c r="F50" s="14"/>
      <c r="G50" s="5"/>
      <c r="H50" s="5"/>
      <c r="I50" s="5"/>
      <c r="J50" s="5"/>
    </row>
  </sheetData>
  <pageMargins left="1" right="0.5" top="1" bottom="0.5" header="0.5" footer="0.5"/>
  <pageSetup orientation="portrait" r:id="rId1"/>
  <headerFooter alignWithMargins="0">
    <oddHeader>&amp;C&amp;"Arial,Bold"&amp;12Sample Multi-Program Line Item Budget</oddHeader>
    <oddFooter>&amp;LPrepared by Nonprofit Works&amp;Cwww.nonprofitworks.com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RowHeight="12.75" x14ac:dyDescent="0.2"/>
  <sheetData>
    <row r="1" spans="1:4" x14ac:dyDescent="0.2">
      <c r="A1" t="s">
        <v>33</v>
      </c>
    </row>
    <row r="2" spans="1:4" x14ac:dyDescent="0.2">
      <c r="A2" s="2" t="s">
        <v>37</v>
      </c>
    </row>
    <row r="3" spans="1:4" x14ac:dyDescent="0.2">
      <c r="A3" t="s">
        <v>34</v>
      </c>
      <c r="B3" s="15">
        <f>+Cover!B3</f>
        <v>1</v>
      </c>
    </row>
    <row r="4" spans="1:4" x14ac:dyDescent="0.2">
      <c r="D4" s="23" t="s">
        <v>74</v>
      </c>
    </row>
    <row r="5" spans="1:4" x14ac:dyDescent="0.2">
      <c r="C5" s="23" t="s">
        <v>72</v>
      </c>
      <c r="D5" s="23" t="s">
        <v>134</v>
      </c>
    </row>
    <row r="6" spans="1:4" x14ac:dyDescent="0.2">
      <c r="B6" s="2" t="s">
        <v>63</v>
      </c>
      <c r="C6" s="25">
        <v>0.25</v>
      </c>
      <c r="D6" s="27">
        <f>+Compensation!C6*C6</f>
        <v>325</v>
      </c>
    </row>
    <row r="7" spans="1:4" x14ac:dyDescent="0.2">
      <c r="B7" s="2" t="s">
        <v>64</v>
      </c>
      <c r="C7" s="25">
        <v>0.25</v>
      </c>
      <c r="D7" s="27">
        <f>+Compensation!C7*C7</f>
        <v>250</v>
      </c>
    </row>
    <row r="8" spans="1:4" x14ac:dyDescent="0.2">
      <c r="C8" s="25"/>
    </row>
    <row r="9" spans="1:4" x14ac:dyDescent="0.2">
      <c r="B9" s="2" t="s">
        <v>65</v>
      </c>
      <c r="C9" s="25">
        <v>0</v>
      </c>
      <c r="D9" s="27">
        <f>+Compensation!C9*C9</f>
        <v>0</v>
      </c>
    </row>
    <row r="10" spans="1:4" x14ac:dyDescent="0.2">
      <c r="B10" s="2" t="s">
        <v>66</v>
      </c>
      <c r="C10" s="25">
        <v>0.25</v>
      </c>
      <c r="D10" s="27">
        <f>+Compensation!C10*C10</f>
        <v>120</v>
      </c>
    </row>
    <row r="11" spans="1:4" x14ac:dyDescent="0.2">
      <c r="B11" s="2" t="s">
        <v>67</v>
      </c>
      <c r="C11" s="25">
        <v>0.5</v>
      </c>
      <c r="D11" s="27">
        <f>+Compensation!C11*C11</f>
        <v>150</v>
      </c>
    </row>
    <row r="13" spans="1:4" x14ac:dyDescent="0.2">
      <c r="D13" s="32">
        <f>SUM(D6:D12)</f>
        <v>845</v>
      </c>
    </row>
    <row r="16" spans="1:4" x14ac:dyDescent="0.2">
      <c r="B16" s="16" t="s">
        <v>15</v>
      </c>
      <c r="C16" s="16"/>
    </row>
    <row r="17" spans="2:8" x14ac:dyDescent="0.2">
      <c r="B17" s="2"/>
      <c r="C17" s="6" t="s">
        <v>31</v>
      </c>
      <c r="F17" s="26">
        <v>0</v>
      </c>
    </row>
    <row r="18" spans="2:8" x14ac:dyDescent="0.2">
      <c r="B18" s="2"/>
      <c r="C18" s="6" t="s">
        <v>21</v>
      </c>
      <c r="F18" s="26">
        <v>0</v>
      </c>
    </row>
    <row r="19" spans="2:8" x14ac:dyDescent="0.2">
      <c r="B19" s="2"/>
      <c r="C19" s="6" t="s">
        <v>22</v>
      </c>
      <c r="F19" s="26">
        <v>0</v>
      </c>
    </row>
    <row r="20" spans="2:8" x14ac:dyDescent="0.2">
      <c r="B20" s="2"/>
      <c r="C20" s="6" t="s">
        <v>8</v>
      </c>
      <c r="F20" s="26">
        <v>250</v>
      </c>
      <c r="H20" s="2" t="s">
        <v>121</v>
      </c>
    </row>
    <row r="21" spans="2:8" x14ac:dyDescent="0.2">
      <c r="B21" s="2"/>
      <c r="C21" s="6" t="s">
        <v>9</v>
      </c>
      <c r="F21" s="26">
        <f>20*2</f>
        <v>40</v>
      </c>
      <c r="H21" s="2" t="s">
        <v>118</v>
      </c>
    </row>
    <row r="22" spans="2:8" x14ac:dyDescent="0.2">
      <c r="B22" s="2"/>
      <c r="C22" s="6" t="s">
        <v>10</v>
      </c>
      <c r="F22" s="26">
        <v>0</v>
      </c>
    </row>
    <row r="23" spans="2:8" x14ac:dyDescent="0.2">
      <c r="B23" s="2"/>
      <c r="C23" s="6" t="s">
        <v>11</v>
      </c>
      <c r="F23" s="26">
        <v>0</v>
      </c>
    </row>
    <row r="24" spans="2:8" x14ac:dyDescent="0.2">
      <c r="B24" s="2"/>
      <c r="C24" s="6" t="s">
        <v>12</v>
      </c>
      <c r="F24" s="26">
        <v>0</v>
      </c>
    </row>
    <row r="25" spans="2:8" x14ac:dyDescent="0.2">
      <c r="B25" s="2"/>
      <c r="C25" s="6" t="s">
        <v>13</v>
      </c>
      <c r="F25" s="26">
        <v>0</v>
      </c>
    </row>
    <row r="26" spans="2:8" x14ac:dyDescent="0.2">
      <c r="B26" s="2"/>
      <c r="C26" s="6" t="s">
        <v>32</v>
      </c>
      <c r="F26" s="26">
        <v>0</v>
      </c>
    </row>
    <row r="27" spans="2:8" x14ac:dyDescent="0.2">
      <c r="B27" s="2"/>
      <c r="C27" s="6" t="s">
        <v>14</v>
      </c>
      <c r="F27" s="26">
        <v>0</v>
      </c>
    </row>
    <row r="28" spans="2:8" x14ac:dyDescent="0.2">
      <c r="B28" s="2"/>
      <c r="C28" s="6" t="s">
        <v>23</v>
      </c>
      <c r="F28" s="26">
        <v>0</v>
      </c>
    </row>
    <row r="29" spans="2:8" x14ac:dyDescent="0.2">
      <c r="B29" s="2"/>
      <c r="C29" s="6" t="s">
        <v>23</v>
      </c>
      <c r="F29" s="26">
        <v>0</v>
      </c>
    </row>
    <row r="30" spans="2:8" x14ac:dyDescent="0.2">
      <c r="B30" s="2"/>
      <c r="C30" s="6" t="s">
        <v>23</v>
      </c>
      <c r="F30" s="26">
        <v>0</v>
      </c>
    </row>
    <row r="31" spans="2:8" x14ac:dyDescent="0.2">
      <c r="B31" s="7" t="s">
        <v>25</v>
      </c>
      <c r="F31" s="29">
        <f>SUM(F16:F30)</f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1" width="7.28515625" customWidth="1"/>
    <col min="2" max="2" width="3.7109375" customWidth="1"/>
    <col min="3" max="3" width="2.7109375" customWidth="1"/>
    <col min="4" max="4" width="22.28515625" customWidth="1"/>
    <col min="5" max="9" width="13.28515625" customWidth="1"/>
    <col min="10" max="10" width="11.28515625" bestFit="1" customWidth="1"/>
  </cols>
  <sheetData>
    <row r="1" spans="1:9" x14ac:dyDescent="0.2">
      <c r="A1" t="s">
        <v>33</v>
      </c>
    </row>
    <row r="2" spans="1:9" x14ac:dyDescent="0.2">
      <c r="A2" s="2" t="s">
        <v>36</v>
      </c>
    </row>
    <row r="3" spans="1:9" x14ac:dyDescent="0.2">
      <c r="A3" t="s">
        <v>34</v>
      </c>
      <c r="B3" s="15">
        <f>+Cover!B3</f>
        <v>1</v>
      </c>
    </row>
    <row r="4" spans="1:9" x14ac:dyDescent="0.2">
      <c r="A4" s="5"/>
      <c r="B4" s="5"/>
      <c r="C4" s="5"/>
      <c r="D4" s="5"/>
      <c r="E4" s="5"/>
      <c r="F4" s="5"/>
      <c r="G4" s="5"/>
      <c r="H4" s="5"/>
      <c r="I4" s="5"/>
    </row>
    <row r="5" spans="1:9" x14ac:dyDescent="0.2">
      <c r="A5" s="5"/>
      <c r="B5" s="5"/>
      <c r="C5" s="5"/>
      <c r="D5" s="5"/>
      <c r="E5" s="71" t="s">
        <v>16</v>
      </c>
      <c r="F5" s="71" t="s">
        <v>28</v>
      </c>
      <c r="G5" s="71" t="s">
        <v>29</v>
      </c>
      <c r="H5" s="71" t="s">
        <v>30</v>
      </c>
      <c r="I5" s="76" t="s">
        <v>73</v>
      </c>
    </row>
    <row r="6" spans="1:9" s="2" customFormat="1" x14ac:dyDescent="0.2">
      <c r="A6" s="6"/>
      <c r="B6" s="16" t="s">
        <v>0</v>
      </c>
      <c r="C6" s="16"/>
      <c r="D6" s="16"/>
      <c r="I6" s="57"/>
    </row>
    <row r="7" spans="1:9" s="2" customFormat="1" x14ac:dyDescent="0.2">
      <c r="A7" s="6"/>
      <c r="D7" s="6" t="s">
        <v>6</v>
      </c>
      <c r="E7" s="19">
        <v>0</v>
      </c>
      <c r="F7" s="19">
        <f>+Revenue!F6</f>
        <v>1020</v>
      </c>
      <c r="G7" s="19">
        <v>0</v>
      </c>
      <c r="H7" s="19">
        <v>0</v>
      </c>
      <c r="I7" s="77">
        <f>SUM(E7:H7)</f>
        <v>1020</v>
      </c>
    </row>
    <row r="8" spans="1:9" s="2" customFormat="1" x14ac:dyDescent="0.2">
      <c r="A8" s="6"/>
      <c r="D8" s="6" t="s">
        <v>50</v>
      </c>
      <c r="E8" s="19">
        <v>0</v>
      </c>
      <c r="F8" s="19">
        <v>0</v>
      </c>
      <c r="G8" s="19">
        <f>+Revenue!F9</f>
        <v>700</v>
      </c>
      <c r="H8" s="19">
        <f>+Revenue!F10</f>
        <v>675</v>
      </c>
      <c r="I8" s="77">
        <f t="shared" ref="I8:I18" si="0">SUM(E8:H8)</f>
        <v>1375</v>
      </c>
    </row>
    <row r="9" spans="1:9" s="2" customFormat="1" x14ac:dyDescent="0.2">
      <c r="A9" s="6"/>
      <c r="D9" s="6" t="s">
        <v>5</v>
      </c>
      <c r="E9" s="19">
        <v>0</v>
      </c>
      <c r="F9" s="19">
        <f>+Revenue!F12</f>
        <v>850</v>
      </c>
      <c r="G9" s="19">
        <v>0</v>
      </c>
      <c r="H9" s="19">
        <v>0</v>
      </c>
      <c r="I9" s="77">
        <f t="shared" si="0"/>
        <v>850</v>
      </c>
    </row>
    <row r="10" spans="1:9" s="2" customFormat="1" x14ac:dyDescent="0.2">
      <c r="A10" s="6"/>
      <c r="D10" s="6" t="s">
        <v>1</v>
      </c>
      <c r="E10" s="19">
        <f>+Revenue!F15</f>
        <v>1031.1000000000001</v>
      </c>
      <c r="F10" s="19">
        <v>0</v>
      </c>
      <c r="G10" s="19">
        <v>0</v>
      </c>
      <c r="H10" s="19">
        <v>0</v>
      </c>
      <c r="I10" s="77">
        <f t="shared" si="0"/>
        <v>1031.1000000000001</v>
      </c>
    </row>
    <row r="11" spans="1:9" s="2" customFormat="1" x14ac:dyDescent="0.2">
      <c r="A11" s="6"/>
      <c r="D11" s="6" t="s">
        <v>47</v>
      </c>
      <c r="E11" s="19">
        <v>0</v>
      </c>
      <c r="F11" s="19">
        <f>+Revenue!$F$18/3</f>
        <v>200</v>
      </c>
      <c r="G11" s="19">
        <f>+Revenue!$F$18/3</f>
        <v>200</v>
      </c>
      <c r="H11" s="19">
        <f>+Revenue!$F$18/3</f>
        <v>200</v>
      </c>
      <c r="I11" s="77">
        <f t="shared" si="0"/>
        <v>600</v>
      </c>
    </row>
    <row r="12" spans="1:9" s="2" customFormat="1" x14ac:dyDescent="0.2">
      <c r="A12" s="6"/>
      <c r="D12" s="6" t="s">
        <v>46</v>
      </c>
      <c r="E12" s="19">
        <f>+Revenue!F23</f>
        <v>400</v>
      </c>
      <c r="F12" s="19">
        <f>SUM(Revenue!F21:F22)</f>
        <v>600</v>
      </c>
      <c r="G12" s="19">
        <v>0</v>
      </c>
      <c r="H12" s="19">
        <v>0</v>
      </c>
      <c r="I12" s="77">
        <f t="shared" si="0"/>
        <v>1000</v>
      </c>
    </row>
    <row r="13" spans="1:9" s="2" customFormat="1" x14ac:dyDescent="0.2">
      <c r="A13" s="6"/>
      <c r="D13" s="6" t="s">
        <v>48</v>
      </c>
      <c r="E13" s="19">
        <v>0</v>
      </c>
      <c r="F13" s="19">
        <v>0</v>
      </c>
      <c r="G13" s="19">
        <f>+Revenue!F27+Revenue!F28</f>
        <v>1650</v>
      </c>
      <c r="H13" s="19">
        <v>0</v>
      </c>
      <c r="I13" s="77">
        <f t="shared" si="0"/>
        <v>1650</v>
      </c>
    </row>
    <row r="14" spans="1:9" s="2" customFormat="1" x14ac:dyDescent="0.2">
      <c r="A14" s="6"/>
      <c r="D14" s="6" t="s">
        <v>49</v>
      </c>
      <c r="E14" s="19">
        <v>0</v>
      </c>
      <c r="F14" s="19">
        <v>0</v>
      </c>
      <c r="G14" s="19">
        <v>0</v>
      </c>
      <c r="H14" s="19">
        <f>+Revenue!F31</f>
        <v>750</v>
      </c>
      <c r="I14" s="77">
        <f t="shared" si="0"/>
        <v>750</v>
      </c>
    </row>
    <row r="15" spans="1:9" s="2" customFormat="1" x14ac:dyDescent="0.2">
      <c r="A15" s="6"/>
      <c r="D15" s="6" t="s">
        <v>18</v>
      </c>
      <c r="E15" s="19">
        <v>0</v>
      </c>
      <c r="F15" s="19">
        <v>0</v>
      </c>
      <c r="G15" s="19">
        <v>0</v>
      </c>
      <c r="H15" s="19">
        <f>+Revenue!F34</f>
        <v>1000</v>
      </c>
      <c r="I15" s="77">
        <f t="shared" si="0"/>
        <v>1000</v>
      </c>
    </row>
    <row r="16" spans="1:9" s="2" customFormat="1" x14ac:dyDescent="0.2">
      <c r="A16" s="6"/>
      <c r="D16" s="6" t="s">
        <v>7</v>
      </c>
      <c r="E16" s="19">
        <f>+Revenue!F37</f>
        <v>20</v>
      </c>
      <c r="F16" s="19">
        <v>0</v>
      </c>
      <c r="G16" s="19">
        <v>0</v>
      </c>
      <c r="H16" s="19">
        <v>0</v>
      </c>
      <c r="I16" s="77">
        <f t="shared" si="0"/>
        <v>20</v>
      </c>
    </row>
    <row r="17" spans="1:11" s="2" customFormat="1" x14ac:dyDescent="0.2">
      <c r="A17" s="6"/>
      <c r="D17" s="6" t="s">
        <v>19</v>
      </c>
      <c r="E17" s="19">
        <f>+Revenue!F40</f>
        <v>7</v>
      </c>
      <c r="F17" s="19">
        <v>0</v>
      </c>
      <c r="G17" s="19">
        <v>0</v>
      </c>
      <c r="H17" s="19">
        <v>0</v>
      </c>
      <c r="I17" s="77">
        <f t="shared" si="0"/>
        <v>7</v>
      </c>
    </row>
    <row r="18" spans="1:11" s="2" customFormat="1" x14ac:dyDescent="0.2">
      <c r="A18" s="6"/>
      <c r="D18" s="6" t="s">
        <v>2</v>
      </c>
      <c r="E18" s="85">
        <f>+Revenue!F43</f>
        <v>1</v>
      </c>
      <c r="F18" s="85">
        <v>0</v>
      </c>
      <c r="G18" s="85">
        <v>0</v>
      </c>
      <c r="H18" s="85">
        <v>0</v>
      </c>
      <c r="I18" s="84">
        <f t="shared" si="0"/>
        <v>1</v>
      </c>
    </row>
    <row r="19" spans="1:11" s="2" customFormat="1" x14ac:dyDescent="0.2">
      <c r="A19" s="6"/>
      <c r="D19" s="9" t="s">
        <v>24</v>
      </c>
      <c r="E19" s="20">
        <f>SUM(E7:E18)</f>
        <v>1459.1000000000001</v>
      </c>
      <c r="F19" s="20">
        <f>SUM(F7:F18)</f>
        <v>2670</v>
      </c>
      <c r="G19" s="20">
        <f>SUM(G7:G18)</f>
        <v>2550</v>
      </c>
      <c r="H19" s="20">
        <f>SUM(H7:H18)</f>
        <v>2625</v>
      </c>
      <c r="I19" s="59">
        <f>SUM(I7:I18)</f>
        <v>9304.1</v>
      </c>
      <c r="J19" s="48" t="s">
        <v>106</v>
      </c>
      <c r="K19" s="47">
        <f>+Revenue!F46</f>
        <v>9304.1</v>
      </c>
    </row>
    <row r="20" spans="1:11" s="2" customFormat="1" x14ac:dyDescent="0.2">
      <c r="A20" s="6"/>
      <c r="D20" s="6"/>
      <c r="E20" s="20"/>
      <c r="F20" s="20"/>
      <c r="G20" s="20"/>
      <c r="H20" s="20"/>
      <c r="I20" s="57"/>
    </row>
    <row r="21" spans="1:11" s="2" customFormat="1" x14ac:dyDescent="0.2">
      <c r="A21" s="6"/>
      <c r="D21" s="9" t="s">
        <v>26</v>
      </c>
      <c r="E21" s="20">
        <f>+InKind!D16</f>
        <v>538</v>
      </c>
      <c r="F21" s="20">
        <v>0</v>
      </c>
      <c r="G21" s="20">
        <v>0</v>
      </c>
      <c r="H21" s="20">
        <v>0</v>
      </c>
      <c r="I21" s="59">
        <f t="shared" ref="I21" si="1">SUM(E21:H21)</f>
        <v>538</v>
      </c>
      <c r="J21" s="48" t="s">
        <v>106</v>
      </c>
      <c r="K21" s="47">
        <f>+InKind!D16</f>
        <v>538</v>
      </c>
    </row>
    <row r="22" spans="1:11" s="2" customFormat="1" x14ac:dyDescent="0.2">
      <c r="A22" s="6"/>
      <c r="B22" s="6"/>
      <c r="C22" s="6"/>
      <c r="D22" s="6"/>
      <c r="E22" s="20"/>
      <c r="F22" s="20"/>
      <c r="G22" s="20"/>
      <c r="H22" s="20"/>
      <c r="I22" s="57"/>
    </row>
    <row r="23" spans="1:11" s="4" customFormat="1" x14ac:dyDescent="0.2">
      <c r="A23" s="8"/>
      <c r="B23" s="6" t="s">
        <v>4</v>
      </c>
      <c r="C23" s="7"/>
      <c r="D23" s="6"/>
      <c r="E23" s="89">
        <f>E19+E21</f>
        <v>1997.1000000000001</v>
      </c>
      <c r="F23" s="89">
        <f>F19+F21</f>
        <v>2670</v>
      </c>
      <c r="G23" s="89">
        <f>G19+G21</f>
        <v>2550</v>
      </c>
      <c r="H23" s="89">
        <f>H19+H21</f>
        <v>2625</v>
      </c>
      <c r="I23" s="90">
        <f>I19+I21</f>
        <v>9842.1</v>
      </c>
    </row>
    <row r="24" spans="1:11" s="2" customFormat="1" x14ac:dyDescent="0.2">
      <c r="A24" s="6"/>
      <c r="B24" s="6"/>
      <c r="C24" s="6"/>
      <c r="D24" s="6"/>
      <c r="E24" s="6"/>
      <c r="F24" s="6"/>
      <c r="G24" s="6"/>
      <c r="H24" s="6"/>
      <c r="I24" s="57"/>
    </row>
    <row r="25" spans="1:11" s="2" customFormat="1" x14ac:dyDescent="0.2">
      <c r="A25" s="6"/>
      <c r="B25" s="6"/>
      <c r="C25" s="6"/>
      <c r="D25" s="6"/>
      <c r="E25" s="6"/>
      <c r="F25" s="6"/>
      <c r="G25" s="6"/>
      <c r="H25" s="6"/>
      <c r="I25" s="57"/>
    </row>
    <row r="26" spans="1:11" s="2" customFormat="1" x14ac:dyDescent="0.2">
      <c r="A26" s="6"/>
      <c r="B26" s="16" t="s">
        <v>15</v>
      </c>
      <c r="C26" s="16"/>
      <c r="D26" s="16"/>
      <c r="E26" s="17"/>
      <c r="F26" s="17"/>
      <c r="G26" s="17"/>
      <c r="H26" s="17"/>
      <c r="I26" s="57"/>
    </row>
    <row r="27" spans="1:11" s="2" customFormat="1" x14ac:dyDescent="0.2">
      <c r="A27" s="6"/>
      <c r="D27" s="6" t="s">
        <v>20</v>
      </c>
      <c r="E27" s="19">
        <f>+(Agency!D13*(1+Compensation!D14))+SUM(Agency!E13:F13)</f>
        <v>752.25</v>
      </c>
      <c r="F27" s="19">
        <f>+Prog1!D13*(1+Compensation!D14)</f>
        <v>1587.3000000000002</v>
      </c>
      <c r="G27" s="19">
        <f>+Prog2!D13*(1+Compensation!D14)</f>
        <v>1232.1000000000001</v>
      </c>
      <c r="H27" s="22">
        <f>+Prog3!D13*(1+Compensation!D14)</f>
        <v>937.95</v>
      </c>
      <c r="I27" s="77">
        <f t="shared" ref="I27:I42" si="2">SUM(E27:H27)</f>
        <v>4509.6000000000004</v>
      </c>
      <c r="J27" s="48" t="s">
        <v>106</v>
      </c>
      <c r="K27" s="47">
        <f>+Compensation!C16</f>
        <v>4509.6000000000004</v>
      </c>
    </row>
    <row r="28" spans="1:11" s="2" customFormat="1" x14ac:dyDescent="0.2">
      <c r="A28" s="6"/>
      <c r="D28" s="6" t="s">
        <v>31</v>
      </c>
      <c r="E28" s="19">
        <f>+Agency!F17</f>
        <v>562</v>
      </c>
      <c r="F28" s="19">
        <f>+Prog1!F17</f>
        <v>0</v>
      </c>
      <c r="G28" s="19">
        <f>+Prog2!F17</f>
        <v>0</v>
      </c>
      <c r="H28" s="19">
        <f>+Prog3!F17</f>
        <v>0</v>
      </c>
      <c r="I28" s="77">
        <f t="shared" si="2"/>
        <v>562</v>
      </c>
    </row>
    <row r="29" spans="1:11" s="2" customFormat="1" x14ac:dyDescent="0.2">
      <c r="A29" s="6"/>
      <c r="D29" s="6" t="s">
        <v>21</v>
      </c>
      <c r="E29" s="19">
        <f>+Agency!F18</f>
        <v>165</v>
      </c>
      <c r="F29" s="19">
        <f>+Prog1!F18</f>
        <v>0</v>
      </c>
      <c r="G29" s="19">
        <f>+Prog2!F18</f>
        <v>0</v>
      </c>
      <c r="H29" s="19">
        <f>+Prog3!F18</f>
        <v>0</v>
      </c>
      <c r="I29" s="77">
        <f t="shared" si="2"/>
        <v>165</v>
      </c>
    </row>
    <row r="30" spans="1:11" s="2" customFormat="1" x14ac:dyDescent="0.2">
      <c r="A30" s="6"/>
      <c r="D30" s="6" t="s">
        <v>22</v>
      </c>
      <c r="E30" s="19">
        <f>+Agency!F19</f>
        <v>100</v>
      </c>
      <c r="F30" s="19">
        <f>+Prog1!F19</f>
        <v>0</v>
      </c>
      <c r="G30" s="19">
        <f>+Prog2!F19</f>
        <v>0</v>
      </c>
      <c r="H30" s="19">
        <f>+Prog3!F19</f>
        <v>0</v>
      </c>
      <c r="I30" s="77">
        <f t="shared" si="2"/>
        <v>100</v>
      </c>
    </row>
    <row r="31" spans="1:11" s="2" customFormat="1" x14ac:dyDescent="0.2">
      <c r="A31" s="6"/>
      <c r="D31" s="6" t="s">
        <v>8</v>
      </c>
      <c r="E31" s="19">
        <f>+Agency!F20</f>
        <v>0</v>
      </c>
      <c r="F31" s="19">
        <f>+Prog1!F20</f>
        <v>0</v>
      </c>
      <c r="G31" s="19">
        <f>+Prog2!F20</f>
        <v>0</v>
      </c>
      <c r="H31" s="19">
        <f>+Prog3!F20</f>
        <v>250</v>
      </c>
      <c r="I31" s="77">
        <f t="shared" si="2"/>
        <v>250</v>
      </c>
    </row>
    <row r="32" spans="1:11" s="2" customFormat="1" x14ac:dyDescent="0.2">
      <c r="A32" s="6"/>
      <c r="D32" s="6" t="s">
        <v>9</v>
      </c>
      <c r="E32" s="19">
        <f>+Agency!F21</f>
        <v>0</v>
      </c>
      <c r="F32" s="19">
        <f>+Prog1!F21</f>
        <v>35</v>
      </c>
      <c r="G32" s="19">
        <f>+Prog2!F21</f>
        <v>23</v>
      </c>
      <c r="H32" s="19">
        <f>+Prog3!F21</f>
        <v>40</v>
      </c>
      <c r="I32" s="77">
        <f t="shared" si="2"/>
        <v>98</v>
      </c>
    </row>
    <row r="33" spans="1:11" s="2" customFormat="1" x14ac:dyDescent="0.2">
      <c r="A33" s="6"/>
      <c r="D33" s="6" t="s">
        <v>10</v>
      </c>
      <c r="E33" s="19">
        <f>+Agency!F22</f>
        <v>15</v>
      </c>
      <c r="F33" s="19">
        <f>+Prog1!F22</f>
        <v>85</v>
      </c>
      <c r="G33" s="19">
        <f>+Prog2!F22</f>
        <v>0</v>
      </c>
      <c r="H33" s="19">
        <f>+Prog3!F22</f>
        <v>0</v>
      </c>
      <c r="I33" s="77">
        <f t="shared" si="2"/>
        <v>100</v>
      </c>
    </row>
    <row r="34" spans="1:11" s="2" customFormat="1" x14ac:dyDescent="0.2">
      <c r="A34" s="6"/>
      <c r="D34" s="6" t="s">
        <v>11</v>
      </c>
      <c r="E34" s="19">
        <f>+Agency!F23</f>
        <v>120</v>
      </c>
      <c r="F34" s="19">
        <f>+Prog1!F23</f>
        <v>0</v>
      </c>
      <c r="G34" s="19">
        <f>+Prog2!F23</f>
        <v>0</v>
      </c>
      <c r="H34" s="19">
        <f>+Prog3!F23</f>
        <v>0</v>
      </c>
      <c r="I34" s="77">
        <f t="shared" si="2"/>
        <v>120</v>
      </c>
    </row>
    <row r="35" spans="1:11" s="2" customFormat="1" x14ac:dyDescent="0.2">
      <c r="A35" s="6"/>
      <c r="D35" s="6" t="s">
        <v>12</v>
      </c>
      <c r="E35" s="19">
        <f>+Agency!F24</f>
        <v>425</v>
      </c>
      <c r="F35" s="19">
        <f>+Prog1!F24</f>
        <v>0</v>
      </c>
      <c r="G35" s="19">
        <f>+Prog2!F24</f>
        <v>0</v>
      </c>
      <c r="H35" s="19">
        <f>+Prog3!F24</f>
        <v>0</v>
      </c>
      <c r="I35" s="77">
        <f t="shared" si="2"/>
        <v>425</v>
      </c>
    </row>
    <row r="36" spans="1:11" s="2" customFormat="1" x14ac:dyDescent="0.2">
      <c r="A36" s="6"/>
      <c r="D36" s="6" t="s">
        <v>13</v>
      </c>
      <c r="E36" s="19">
        <f>+Agency!F25</f>
        <v>1050</v>
      </c>
      <c r="F36" s="19">
        <f>+Prog1!F25</f>
        <v>0</v>
      </c>
      <c r="G36" s="19">
        <f>+Prog2!F25</f>
        <v>0</v>
      </c>
      <c r="H36" s="19">
        <f>+Prog3!F25</f>
        <v>0</v>
      </c>
      <c r="I36" s="77">
        <f t="shared" si="2"/>
        <v>1050</v>
      </c>
    </row>
    <row r="37" spans="1:11" s="2" customFormat="1" x14ac:dyDescent="0.2">
      <c r="A37" s="6"/>
      <c r="D37" s="6" t="s">
        <v>32</v>
      </c>
      <c r="E37" s="19">
        <f>+Agency!F26</f>
        <v>715</v>
      </c>
      <c r="F37" s="19">
        <f>+Prog1!F26</f>
        <v>0</v>
      </c>
      <c r="G37" s="19">
        <f>+Prog2!F26</f>
        <v>0</v>
      </c>
      <c r="H37" s="19">
        <f>+Prog3!F26</f>
        <v>0</v>
      </c>
      <c r="I37" s="77">
        <f t="shared" si="2"/>
        <v>715</v>
      </c>
    </row>
    <row r="38" spans="1:11" s="2" customFormat="1" x14ac:dyDescent="0.2">
      <c r="A38" s="6"/>
      <c r="D38" s="6" t="s">
        <v>14</v>
      </c>
      <c r="E38" s="19">
        <f>+Agency!F27</f>
        <v>0</v>
      </c>
      <c r="F38" s="19">
        <f>+Prog1!F27</f>
        <v>0</v>
      </c>
      <c r="G38" s="19">
        <f>+Prog2!F27</f>
        <v>1200</v>
      </c>
      <c r="H38" s="19">
        <f>+Prog3!F27</f>
        <v>0</v>
      </c>
      <c r="I38" s="77">
        <f t="shared" si="2"/>
        <v>1200</v>
      </c>
    </row>
    <row r="39" spans="1:11" s="2" customFormat="1" x14ac:dyDescent="0.2">
      <c r="A39" s="6"/>
      <c r="D39" s="6" t="s">
        <v>23</v>
      </c>
      <c r="E39" s="19">
        <f>+Agency!F28</f>
        <v>0</v>
      </c>
      <c r="F39" s="19">
        <f>+Prog1!F28</f>
        <v>0</v>
      </c>
      <c r="G39" s="19">
        <f>+Prog2!F28</f>
        <v>0</v>
      </c>
      <c r="H39" s="19">
        <f>+Prog3!F28</f>
        <v>0</v>
      </c>
      <c r="I39" s="77">
        <f t="shared" si="2"/>
        <v>0</v>
      </c>
    </row>
    <row r="40" spans="1:11" s="2" customFormat="1" x14ac:dyDescent="0.2">
      <c r="A40" s="6"/>
      <c r="D40" s="6" t="s">
        <v>23</v>
      </c>
      <c r="E40" s="19">
        <f>+Agency!F29</f>
        <v>0</v>
      </c>
      <c r="F40" s="19">
        <f>+Prog1!F29</f>
        <v>0</v>
      </c>
      <c r="G40" s="19">
        <f>+Prog2!F29</f>
        <v>0</v>
      </c>
      <c r="H40" s="19">
        <f>+Prog3!F29</f>
        <v>0</v>
      </c>
      <c r="I40" s="77">
        <f t="shared" si="2"/>
        <v>0</v>
      </c>
    </row>
    <row r="41" spans="1:11" s="2" customFormat="1" x14ac:dyDescent="0.2">
      <c r="A41" s="6"/>
      <c r="D41" s="6" t="s">
        <v>23</v>
      </c>
      <c r="E41" s="19">
        <f>+Agency!F30</f>
        <v>0</v>
      </c>
      <c r="F41" s="19">
        <f>+Prog1!F30</f>
        <v>0</v>
      </c>
      <c r="G41" s="19">
        <f>+Prog2!F30</f>
        <v>0</v>
      </c>
      <c r="H41" s="19">
        <f>+Prog3!F30</f>
        <v>0</v>
      </c>
      <c r="I41" s="77">
        <f t="shared" si="2"/>
        <v>0</v>
      </c>
    </row>
    <row r="42" spans="1:11" s="2" customFormat="1" x14ac:dyDescent="0.2">
      <c r="A42" s="6"/>
      <c r="D42" s="82" t="s">
        <v>108</v>
      </c>
      <c r="E42" s="83">
        <f>-($E$28+$E$29+$E$30+$E$33+$E$34+$E$35+$E$36)*SUM(Allocation!E11:E13)</f>
        <v>-2030.4820715806279</v>
      </c>
      <c r="F42" s="83">
        <f>($E$28+$E$29+$E$30+$E$33+$E$34+$E$35+$E$36)*Allocation!E11</f>
        <v>857.78120010643966</v>
      </c>
      <c r="G42" s="83">
        <f>($E$28+$E$29+$E$30+$E$33+$E$34+$E$35+$E$36)*Allocation!E12</f>
        <v>665.83016232038312</v>
      </c>
      <c r="H42" s="83">
        <f>($E$28+$E$29+$E$30+$E$33+$E$34+$E$35+$E$36)*Allocation!E13</f>
        <v>506.87070915380519</v>
      </c>
      <c r="I42" s="84">
        <f t="shared" si="2"/>
        <v>0</v>
      </c>
    </row>
    <row r="43" spans="1:11" s="4" customFormat="1" x14ac:dyDescent="0.2">
      <c r="A43" s="8"/>
      <c r="D43" s="9" t="s">
        <v>25</v>
      </c>
      <c r="E43" s="19">
        <f>SUM(E27:E42)</f>
        <v>1873.7679284193721</v>
      </c>
      <c r="F43" s="19">
        <f>SUM(F27:F42)</f>
        <v>2565.0812001064396</v>
      </c>
      <c r="G43" s="19">
        <f>SUM(G27:G42)</f>
        <v>3120.9301623203837</v>
      </c>
      <c r="H43" s="19">
        <f>SUM(H27:H42)</f>
        <v>1734.8207091538052</v>
      </c>
      <c r="I43" s="58">
        <f>SUM(I27:I42)</f>
        <v>9294.6</v>
      </c>
      <c r="J43" s="48" t="s">
        <v>106</v>
      </c>
      <c r="K43" s="47">
        <f>+Compensation!C16+Agency!F31+Prog1!F31+Prog2!F31+Prog3!F31</f>
        <v>9294.6</v>
      </c>
    </row>
    <row r="44" spans="1:11" s="2" customFormat="1" x14ac:dyDescent="0.2">
      <c r="A44" s="6"/>
      <c r="B44" s="6"/>
      <c r="C44" s="6"/>
      <c r="D44" s="6"/>
      <c r="E44" s="19"/>
      <c r="F44" s="19"/>
      <c r="G44" s="19"/>
      <c r="H44" s="19"/>
      <c r="I44" s="57"/>
    </row>
    <row r="45" spans="1:11" s="3" customFormat="1" x14ac:dyDescent="0.2">
      <c r="A45" s="10"/>
      <c r="D45" s="9" t="s">
        <v>27</v>
      </c>
      <c r="E45" s="19">
        <f>+InKind!D16</f>
        <v>538</v>
      </c>
      <c r="F45" s="19">
        <v>0</v>
      </c>
      <c r="G45" s="19">
        <v>0</v>
      </c>
      <c r="H45" s="19">
        <v>0</v>
      </c>
      <c r="I45" s="58">
        <f t="shared" ref="I45" si="3">SUM(E45:H45)</f>
        <v>538</v>
      </c>
    </row>
    <row r="46" spans="1:11" s="3" customFormat="1" x14ac:dyDescent="0.2">
      <c r="A46" s="10"/>
      <c r="B46" s="8"/>
      <c r="C46" s="8"/>
      <c r="D46" s="8"/>
      <c r="E46" s="43"/>
      <c r="F46" s="43"/>
      <c r="G46" s="43"/>
      <c r="H46" s="43"/>
      <c r="I46" s="78"/>
    </row>
    <row r="47" spans="1:11" s="3" customFormat="1" x14ac:dyDescent="0.2">
      <c r="A47" s="10"/>
      <c r="B47" s="6" t="s">
        <v>3</v>
      </c>
      <c r="C47" s="7"/>
      <c r="D47" s="7"/>
      <c r="E47" s="91">
        <f>E45+E43</f>
        <v>2411.7679284193719</v>
      </c>
      <c r="F47" s="91">
        <f>F45+F43</f>
        <v>2565.0812001064396</v>
      </c>
      <c r="G47" s="91">
        <f>G45+G43</f>
        <v>3120.9301623203837</v>
      </c>
      <c r="H47" s="91">
        <f>H45+H43</f>
        <v>1734.8207091538052</v>
      </c>
      <c r="I47" s="92">
        <f>I45+I43</f>
        <v>9832.6</v>
      </c>
    </row>
    <row r="48" spans="1:11" s="3" customFormat="1" ht="13.15" customHeight="1" x14ac:dyDescent="0.2">
      <c r="A48" s="10"/>
      <c r="B48" s="7"/>
      <c r="C48" s="7"/>
      <c r="D48" s="7"/>
      <c r="E48" s="21"/>
      <c r="F48" s="21"/>
      <c r="G48" s="21"/>
      <c r="H48" s="21"/>
      <c r="I48" s="78"/>
    </row>
    <row r="49" spans="1:9" s="3" customFormat="1" ht="13.5" thickBot="1" x14ac:dyDescent="0.25">
      <c r="A49" s="10"/>
      <c r="B49" s="16" t="s">
        <v>17</v>
      </c>
      <c r="C49" s="16"/>
      <c r="D49" s="16"/>
      <c r="E49" s="75">
        <f>E23-E47</f>
        <v>-414.66792841937172</v>
      </c>
      <c r="F49" s="75">
        <f>F23-F47</f>
        <v>104.91879989356039</v>
      </c>
      <c r="G49" s="75">
        <f>G23-G47</f>
        <v>-570.93016232038372</v>
      </c>
      <c r="H49" s="75">
        <f>H23-H47</f>
        <v>890.17929084619482</v>
      </c>
      <c r="I49" s="79">
        <f>I23-I47</f>
        <v>9.5</v>
      </c>
    </row>
    <row r="50" spans="1:9" s="1" customFormat="1" ht="16.5" thickTop="1" x14ac:dyDescent="0.25">
      <c r="A50" s="11"/>
      <c r="B50" s="11"/>
      <c r="C50" s="11"/>
      <c r="D50" s="11"/>
      <c r="E50" s="12"/>
      <c r="F50" s="11"/>
      <c r="G50" s="11"/>
      <c r="H50" s="11"/>
      <c r="I50" s="11"/>
    </row>
    <row r="51" spans="1:9" ht="15" x14ac:dyDescent="0.2">
      <c r="A51" s="5"/>
      <c r="B51" s="13"/>
      <c r="C51" s="13"/>
      <c r="D51" s="13"/>
      <c r="E51" s="14"/>
      <c r="F51" s="5"/>
      <c r="G51" s="5"/>
      <c r="H51" s="5"/>
      <c r="I51" s="5"/>
    </row>
  </sheetData>
  <phoneticPr fontId="0" type="noConversion"/>
  <pageMargins left="1" right="0.5" top="1" bottom="0.5" header="0.5" footer="0.5"/>
  <pageSetup orientation="portrait" r:id="rId1"/>
  <headerFooter alignWithMargins="0">
    <oddHeader>&amp;C&amp;"Arial,Bold"&amp;12Sample Multi-Program Line Item Budget</oddHeader>
    <oddFooter>&amp;LPrepared by Nonprofit Works&amp;Cwww.nonprofitworks.com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/>
  </sheetViews>
  <sheetFormatPr defaultRowHeight="12.75" x14ac:dyDescent="0.2"/>
  <cols>
    <col min="4" max="4" width="9.42578125" bestFit="1" customWidth="1"/>
  </cols>
  <sheetData>
    <row r="1" spans="1:5" x14ac:dyDescent="0.2">
      <c r="A1" t="s">
        <v>33</v>
      </c>
    </row>
    <row r="2" spans="1:5" x14ac:dyDescent="0.2">
      <c r="A2" s="2" t="s">
        <v>129</v>
      </c>
    </row>
    <row r="3" spans="1:5" x14ac:dyDescent="0.2">
      <c r="A3" t="s">
        <v>34</v>
      </c>
      <c r="B3" s="15">
        <v>1</v>
      </c>
    </row>
    <row r="5" spans="1:5" x14ac:dyDescent="0.2">
      <c r="B5" s="2" t="s">
        <v>130</v>
      </c>
    </row>
    <row r="7" spans="1:5" x14ac:dyDescent="0.2">
      <c r="C7" s="2"/>
      <c r="D7" s="23" t="s">
        <v>131</v>
      </c>
      <c r="E7" s="24" t="s">
        <v>136</v>
      </c>
    </row>
    <row r="8" spans="1:5" x14ac:dyDescent="0.2">
      <c r="D8" s="23" t="s">
        <v>68</v>
      </c>
      <c r="E8" s="24" t="s">
        <v>135</v>
      </c>
    </row>
    <row r="10" spans="1:5" x14ac:dyDescent="0.2">
      <c r="C10" s="2" t="s">
        <v>16</v>
      </c>
      <c r="D10" s="26">
        <f>+SummaryByProgram!E27</f>
        <v>752.25</v>
      </c>
      <c r="E10" s="80">
        <f>+D10/$D$15</f>
        <v>0.16681080361894624</v>
      </c>
    </row>
    <row r="11" spans="1:5" x14ac:dyDescent="0.2">
      <c r="C11" s="2" t="s">
        <v>91</v>
      </c>
      <c r="D11" s="26">
        <f>+SummaryByProgram!F27</f>
        <v>1587.3000000000002</v>
      </c>
      <c r="E11" s="80">
        <f t="shared" ref="E11:E13" si="0">+D11/$D$15</f>
        <v>0.35198243746673763</v>
      </c>
    </row>
    <row r="12" spans="1:5" x14ac:dyDescent="0.2">
      <c r="C12" s="2" t="s">
        <v>90</v>
      </c>
      <c r="D12" s="26">
        <f>+SummaryByProgram!G27</f>
        <v>1232.1000000000001</v>
      </c>
      <c r="E12" s="80">
        <f t="shared" si="0"/>
        <v>0.27321713677488024</v>
      </c>
    </row>
    <row r="13" spans="1:5" x14ac:dyDescent="0.2">
      <c r="C13" s="2" t="s">
        <v>92</v>
      </c>
      <c r="D13" s="26">
        <f>+SummaryByProgram!H27</f>
        <v>937.95</v>
      </c>
      <c r="E13" s="80">
        <f t="shared" si="0"/>
        <v>0.20798962213943586</v>
      </c>
    </row>
    <row r="14" spans="1:5" x14ac:dyDescent="0.2">
      <c r="E14" s="80"/>
    </row>
    <row r="15" spans="1:5" x14ac:dyDescent="0.2">
      <c r="C15" s="2" t="s">
        <v>73</v>
      </c>
      <c r="D15" s="32">
        <f>SUM(D10:D14)</f>
        <v>4509.6000000000004</v>
      </c>
      <c r="E15" s="81">
        <f>SUM(E10:E14)</f>
        <v>1</v>
      </c>
    </row>
    <row r="18" spans="2:3" x14ac:dyDescent="0.2">
      <c r="B18" s="2" t="s">
        <v>133</v>
      </c>
    </row>
    <row r="19" spans="2:3" x14ac:dyDescent="0.2">
      <c r="C19" s="2" t="s">
        <v>61</v>
      </c>
    </row>
    <row r="20" spans="2:3" x14ac:dyDescent="0.2">
      <c r="C20" s="2" t="s">
        <v>21</v>
      </c>
    </row>
    <row r="21" spans="2:3" x14ac:dyDescent="0.2">
      <c r="C21" s="2" t="s">
        <v>132</v>
      </c>
    </row>
    <row r="22" spans="2:3" x14ac:dyDescent="0.2">
      <c r="C22" s="6" t="s">
        <v>10</v>
      </c>
    </row>
    <row r="23" spans="2:3" x14ac:dyDescent="0.2">
      <c r="C23" s="6" t="s">
        <v>11</v>
      </c>
    </row>
    <row r="24" spans="2:3" x14ac:dyDescent="0.2">
      <c r="C24" s="6" t="s">
        <v>12</v>
      </c>
    </row>
    <row r="25" spans="2:3" x14ac:dyDescent="0.2">
      <c r="C25" s="6" t="s">
        <v>13</v>
      </c>
    </row>
    <row r="26" spans="2:3" x14ac:dyDescent="0.2">
      <c r="C26" s="6"/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RowHeight="12.75" x14ac:dyDescent="0.2"/>
  <cols>
    <col min="3" max="3" width="42.5703125" bestFit="1" customWidth="1"/>
    <col min="4" max="4" width="10.42578125" bestFit="1" customWidth="1"/>
    <col min="5" max="5" width="9.42578125" bestFit="1" customWidth="1"/>
    <col min="6" max="6" width="10.42578125" bestFit="1" customWidth="1"/>
  </cols>
  <sheetData>
    <row r="1" spans="1:7" x14ac:dyDescent="0.2">
      <c r="A1" t="s">
        <v>33</v>
      </c>
    </row>
    <row r="2" spans="1:7" x14ac:dyDescent="0.2">
      <c r="A2" s="2" t="s">
        <v>57</v>
      </c>
    </row>
    <row r="3" spans="1:7" x14ac:dyDescent="0.2">
      <c r="A3" t="s">
        <v>34</v>
      </c>
      <c r="B3" s="15">
        <f>+Cover!B3</f>
        <v>1</v>
      </c>
    </row>
    <row r="5" spans="1:7" x14ac:dyDescent="0.2">
      <c r="B5" s="6" t="s">
        <v>6</v>
      </c>
    </row>
    <row r="6" spans="1:7" x14ac:dyDescent="0.2">
      <c r="C6" s="2" t="s">
        <v>120</v>
      </c>
      <c r="D6" s="26">
        <v>12</v>
      </c>
      <c r="E6" s="26">
        <v>85</v>
      </c>
      <c r="F6" s="29">
        <f>+D6*E6</f>
        <v>1020</v>
      </c>
      <c r="G6" s="2" t="s">
        <v>91</v>
      </c>
    </row>
    <row r="8" spans="1:7" x14ac:dyDescent="0.2">
      <c r="B8" s="6" t="s">
        <v>50</v>
      </c>
    </row>
    <row r="9" spans="1:7" x14ac:dyDescent="0.2">
      <c r="C9" s="2" t="s">
        <v>94</v>
      </c>
      <c r="D9" s="26">
        <f>35*20</f>
        <v>700</v>
      </c>
      <c r="E9" s="30">
        <v>1</v>
      </c>
      <c r="F9" s="29">
        <f>+D9*E9</f>
        <v>700</v>
      </c>
      <c r="G9" s="2" t="s">
        <v>90</v>
      </c>
    </row>
    <row r="10" spans="1:7" x14ac:dyDescent="0.2">
      <c r="C10" s="2" t="s">
        <v>93</v>
      </c>
      <c r="D10" s="26">
        <f>15*30</f>
        <v>450</v>
      </c>
      <c r="E10" s="25">
        <v>1.5</v>
      </c>
      <c r="F10" s="29">
        <f>+D10*E10</f>
        <v>675</v>
      </c>
      <c r="G10" s="2" t="s">
        <v>92</v>
      </c>
    </row>
    <row r="11" spans="1:7" x14ac:dyDescent="0.2">
      <c r="B11" s="6" t="s">
        <v>5</v>
      </c>
    </row>
    <row r="12" spans="1:7" x14ac:dyDescent="0.2">
      <c r="C12" s="2" t="s">
        <v>95</v>
      </c>
      <c r="D12" s="26">
        <v>10</v>
      </c>
      <c r="E12" s="26">
        <v>85</v>
      </c>
      <c r="F12" s="29">
        <f>+D12*E12</f>
        <v>850</v>
      </c>
      <c r="G12" s="2" t="s">
        <v>91</v>
      </c>
    </row>
    <row r="13" spans="1:7" x14ac:dyDescent="0.2">
      <c r="D13" s="26"/>
      <c r="E13" s="25"/>
    </row>
    <row r="14" spans="1:7" x14ac:dyDescent="0.2">
      <c r="B14" s="6" t="s">
        <v>1</v>
      </c>
      <c r="D14" s="26"/>
      <c r="E14" s="25"/>
    </row>
    <row r="15" spans="1:7" x14ac:dyDescent="0.2">
      <c r="C15" s="2" t="s">
        <v>96</v>
      </c>
      <c r="D15" s="26">
        <f>+Cover!F10</f>
        <v>982</v>
      </c>
      <c r="E15" s="25">
        <v>1.05</v>
      </c>
      <c r="F15" s="29">
        <f>+D15*E15</f>
        <v>1031.1000000000001</v>
      </c>
      <c r="G15" s="2"/>
    </row>
    <row r="17" spans="2:7" x14ac:dyDescent="0.2">
      <c r="B17" s="6" t="s">
        <v>47</v>
      </c>
    </row>
    <row r="18" spans="2:7" x14ac:dyDescent="0.2">
      <c r="C18" s="2" t="s">
        <v>97</v>
      </c>
      <c r="D18" s="26">
        <v>12</v>
      </c>
      <c r="E18" s="26">
        <v>50</v>
      </c>
      <c r="F18" s="29">
        <f>+D18*E18</f>
        <v>600</v>
      </c>
      <c r="G18" s="2" t="s">
        <v>107</v>
      </c>
    </row>
    <row r="20" spans="2:7" x14ac:dyDescent="0.2">
      <c r="B20" s="6" t="s">
        <v>46</v>
      </c>
    </row>
    <row r="21" spans="2:7" x14ac:dyDescent="0.2">
      <c r="C21" s="2" t="s">
        <v>139</v>
      </c>
      <c r="D21" s="26">
        <v>1</v>
      </c>
      <c r="E21" s="26">
        <v>300</v>
      </c>
      <c r="F21" s="29">
        <f t="shared" ref="F21:F23" si="0">+D21*E21</f>
        <v>300</v>
      </c>
      <c r="G21" s="2" t="s">
        <v>91</v>
      </c>
    </row>
    <row r="22" spans="2:7" x14ac:dyDescent="0.2">
      <c r="C22" s="2" t="s">
        <v>98</v>
      </c>
      <c r="D22" s="26">
        <v>1</v>
      </c>
      <c r="E22" s="26">
        <v>300</v>
      </c>
      <c r="F22" s="29">
        <f t="shared" si="0"/>
        <v>300</v>
      </c>
      <c r="G22" s="2" t="s">
        <v>91</v>
      </c>
    </row>
    <row r="23" spans="2:7" x14ac:dyDescent="0.2">
      <c r="C23" s="2" t="s">
        <v>99</v>
      </c>
      <c r="D23" s="26">
        <v>1</v>
      </c>
      <c r="E23" s="26">
        <v>400</v>
      </c>
      <c r="F23" s="29">
        <f t="shared" si="0"/>
        <v>400</v>
      </c>
      <c r="G23" s="2" t="s">
        <v>16</v>
      </c>
    </row>
    <row r="24" spans="2:7" x14ac:dyDescent="0.2">
      <c r="C24" s="2"/>
    </row>
    <row r="26" spans="2:7" x14ac:dyDescent="0.2">
      <c r="B26" s="6" t="s">
        <v>48</v>
      </c>
    </row>
    <row r="27" spans="2:7" x14ac:dyDescent="0.2">
      <c r="C27" s="2" t="s">
        <v>137</v>
      </c>
      <c r="D27" s="26">
        <v>1</v>
      </c>
      <c r="E27" s="26">
        <v>1250</v>
      </c>
      <c r="F27" s="29">
        <f t="shared" ref="F27:F28" si="1">+D27*E27</f>
        <v>1250</v>
      </c>
      <c r="G27" s="2" t="s">
        <v>90</v>
      </c>
    </row>
    <row r="28" spans="2:7" x14ac:dyDescent="0.2">
      <c r="C28" s="2" t="s">
        <v>138</v>
      </c>
      <c r="D28" s="26">
        <v>1</v>
      </c>
      <c r="E28" s="26">
        <v>400</v>
      </c>
      <c r="F28" s="29">
        <f t="shared" si="1"/>
        <v>400</v>
      </c>
      <c r="G28" s="2" t="s">
        <v>90</v>
      </c>
    </row>
    <row r="29" spans="2:7" x14ac:dyDescent="0.2">
      <c r="D29" s="26"/>
      <c r="E29" s="26"/>
    </row>
    <row r="30" spans="2:7" x14ac:dyDescent="0.2">
      <c r="B30" s="6" t="s">
        <v>49</v>
      </c>
      <c r="D30" s="26"/>
      <c r="E30" s="26"/>
    </row>
    <row r="31" spans="2:7" x14ac:dyDescent="0.2">
      <c r="C31" s="2" t="s">
        <v>100</v>
      </c>
      <c r="D31" s="26">
        <v>1</v>
      </c>
      <c r="E31" s="26">
        <v>750</v>
      </c>
      <c r="F31" s="29">
        <f t="shared" ref="F31" si="2">+D31*E31</f>
        <v>750</v>
      </c>
      <c r="G31" s="2" t="s">
        <v>92</v>
      </c>
    </row>
    <row r="33" spans="2:7" x14ac:dyDescent="0.2">
      <c r="B33" s="6" t="s">
        <v>18</v>
      </c>
    </row>
    <row r="34" spans="2:7" x14ac:dyDescent="0.2">
      <c r="C34" s="2" t="s">
        <v>101</v>
      </c>
      <c r="D34" s="26">
        <v>50</v>
      </c>
      <c r="E34" s="26">
        <v>20</v>
      </c>
      <c r="F34" s="29">
        <f t="shared" ref="F34" si="3">+D34*E34</f>
        <v>1000</v>
      </c>
      <c r="G34" s="2" t="s">
        <v>92</v>
      </c>
    </row>
    <row r="36" spans="2:7" x14ac:dyDescent="0.2">
      <c r="B36" s="6" t="s">
        <v>7</v>
      </c>
    </row>
    <row r="37" spans="2:7" x14ac:dyDescent="0.2">
      <c r="C37" s="2" t="s">
        <v>102</v>
      </c>
      <c r="D37" s="26">
        <v>1000</v>
      </c>
      <c r="E37" s="25">
        <v>0.02</v>
      </c>
      <c r="F37" s="29">
        <f t="shared" ref="F37" si="4">+D37*E37</f>
        <v>20</v>
      </c>
      <c r="G37" s="2" t="s">
        <v>16</v>
      </c>
    </row>
    <row r="39" spans="2:7" x14ac:dyDescent="0.2">
      <c r="B39" s="6" t="s">
        <v>19</v>
      </c>
    </row>
    <row r="40" spans="2:7" x14ac:dyDescent="0.2">
      <c r="C40" s="2" t="s">
        <v>103</v>
      </c>
      <c r="F40" s="28">
        <v>7</v>
      </c>
      <c r="G40" s="2" t="s">
        <v>16</v>
      </c>
    </row>
    <row r="42" spans="2:7" x14ac:dyDescent="0.2">
      <c r="B42" s="6" t="s">
        <v>2</v>
      </c>
    </row>
    <row r="43" spans="2:7" x14ac:dyDescent="0.2">
      <c r="C43" s="2" t="s">
        <v>104</v>
      </c>
      <c r="F43" s="28">
        <v>1</v>
      </c>
      <c r="G43" s="44"/>
    </row>
    <row r="44" spans="2:7" x14ac:dyDescent="0.2">
      <c r="C44" s="2"/>
      <c r="F44" s="5"/>
      <c r="G44" s="44"/>
    </row>
    <row r="46" spans="2:7" ht="13.5" thickBot="1" x14ac:dyDescent="0.25">
      <c r="C46" s="45" t="s">
        <v>105</v>
      </c>
      <c r="D46" s="4"/>
      <c r="E46" s="4"/>
      <c r="F46" s="46">
        <f>SUM(F4:F45)</f>
        <v>9304.1</v>
      </c>
    </row>
    <row r="47" spans="2:7" ht="13.5" thickTop="1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/>
  </sheetViews>
  <sheetFormatPr defaultRowHeight="12.75" x14ac:dyDescent="0.2"/>
  <cols>
    <col min="2" max="2" width="10.28515625" bestFit="1" customWidth="1"/>
    <col min="3" max="3" width="13.85546875" bestFit="1" customWidth="1"/>
  </cols>
  <sheetData>
    <row r="1" spans="1:4" x14ac:dyDescent="0.2">
      <c r="A1" t="s">
        <v>33</v>
      </c>
    </row>
    <row r="2" spans="1:4" x14ac:dyDescent="0.2">
      <c r="A2" s="2" t="s">
        <v>59</v>
      </c>
    </row>
    <row r="3" spans="1:4" x14ac:dyDescent="0.2">
      <c r="A3" t="s">
        <v>34</v>
      </c>
      <c r="B3" s="15">
        <f>+Cover!B3</f>
        <v>1</v>
      </c>
    </row>
    <row r="5" spans="1:4" x14ac:dyDescent="0.2">
      <c r="D5" s="23" t="s">
        <v>86</v>
      </c>
    </row>
    <row r="6" spans="1:4" x14ac:dyDescent="0.2">
      <c r="B6" s="2" t="s">
        <v>60</v>
      </c>
    </row>
    <row r="7" spans="1:4" x14ac:dyDescent="0.2">
      <c r="C7" s="2" t="s">
        <v>87</v>
      </c>
      <c r="D7" s="25">
        <v>150</v>
      </c>
    </row>
    <row r="8" spans="1:4" x14ac:dyDescent="0.2">
      <c r="C8" s="2" t="s">
        <v>89</v>
      </c>
      <c r="D8" s="25">
        <v>25</v>
      </c>
    </row>
    <row r="9" spans="1:4" x14ac:dyDescent="0.2">
      <c r="D9" s="25"/>
    </row>
    <row r="10" spans="1:4" x14ac:dyDescent="0.2">
      <c r="B10" s="2" t="s">
        <v>61</v>
      </c>
      <c r="D10" s="25"/>
    </row>
    <row r="11" spans="1:4" x14ac:dyDescent="0.2">
      <c r="C11" s="2" t="s">
        <v>88</v>
      </c>
      <c r="D11" s="25">
        <v>38</v>
      </c>
    </row>
    <row r="12" spans="1:4" x14ac:dyDescent="0.2">
      <c r="D12" s="25"/>
    </row>
    <row r="13" spans="1:4" x14ac:dyDescent="0.2">
      <c r="D13" s="25"/>
    </row>
    <row r="14" spans="1:4" x14ac:dyDescent="0.2">
      <c r="B14" s="2" t="s">
        <v>62</v>
      </c>
      <c r="C14" s="2" t="s">
        <v>109</v>
      </c>
      <c r="D14" s="25">
        <v>325</v>
      </c>
    </row>
    <row r="16" spans="1:4" x14ac:dyDescent="0.2">
      <c r="D16" s="42">
        <f>SUM(D6:D15)</f>
        <v>538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2.75" x14ac:dyDescent="0.2"/>
  <cols>
    <col min="3" max="3" width="9.42578125" bestFit="1" customWidth="1"/>
    <col min="4" max="4" width="9.28515625" bestFit="1" customWidth="1"/>
    <col min="6" max="6" width="9.42578125" bestFit="1" customWidth="1"/>
  </cols>
  <sheetData>
    <row r="1" spans="1:6" x14ac:dyDescent="0.2">
      <c r="A1" t="s">
        <v>33</v>
      </c>
    </row>
    <row r="2" spans="1:6" x14ac:dyDescent="0.2">
      <c r="A2" s="2" t="s">
        <v>58</v>
      </c>
    </row>
    <row r="3" spans="1:6" x14ac:dyDescent="0.2">
      <c r="A3" t="s">
        <v>34</v>
      </c>
      <c r="B3" s="15">
        <f>+Cover!B3</f>
        <v>1</v>
      </c>
      <c r="E3" s="94" t="s">
        <v>85</v>
      </c>
      <c r="F3" s="94"/>
    </row>
    <row r="4" spans="1:6" x14ac:dyDescent="0.2">
      <c r="E4" s="94" t="s">
        <v>74</v>
      </c>
      <c r="F4" s="94"/>
    </row>
    <row r="5" spans="1:6" x14ac:dyDescent="0.2">
      <c r="C5" s="23" t="s">
        <v>76</v>
      </c>
      <c r="D5" s="23"/>
      <c r="E5" s="33" t="s">
        <v>72</v>
      </c>
      <c r="F5" s="33" t="s">
        <v>75</v>
      </c>
    </row>
    <row r="6" spans="1:6" x14ac:dyDescent="0.2">
      <c r="B6" s="2" t="s">
        <v>63</v>
      </c>
      <c r="C6" s="26">
        <v>1300</v>
      </c>
      <c r="D6" s="26"/>
      <c r="E6" s="34">
        <f>+Agency!C6+Prog1!C6+Prog2!C6+Prog3!C6</f>
        <v>1</v>
      </c>
      <c r="F6" s="35">
        <f>+Agency!D6+Prog1!D6+Prog2!D6+Prog3!D6</f>
        <v>1300</v>
      </c>
    </row>
    <row r="7" spans="1:6" x14ac:dyDescent="0.2">
      <c r="B7" s="2" t="s">
        <v>64</v>
      </c>
      <c r="C7" s="26">
        <v>1000</v>
      </c>
      <c r="D7" s="26"/>
      <c r="E7" s="34">
        <f>+Agency!C7+Prog1!C7+Prog2!C7+Prog3!C7</f>
        <v>1</v>
      </c>
      <c r="F7" s="35">
        <f>+Agency!D7+Prog1!D7+Prog2!D7+Prog3!D7</f>
        <v>1000</v>
      </c>
    </row>
    <row r="8" spans="1:6" x14ac:dyDescent="0.2">
      <c r="C8" s="26"/>
      <c r="D8" s="26"/>
      <c r="E8" s="36"/>
      <c r="F8" s="36"/>
    </row>
    <row r="9" spans="1:6" x14ac:dyDescent="0.2">
      <c r="B9" s="2" t="s">
        <v>65</v>
      </c>
      <c r="C9" s="26">
        <f>+F20</f>
        <v>780</v>
      </c>
      <c r="D9" s="54" t="s">
        <v>84</v>
      </c>
      <c r="E9" s="34">
        <f>+Agency!C9+Prog1!C9+Prog2!C9+Prog3!C9</f>
        <v>1</v>
      </c>
      <c r="F9" s="35">
        <f>+Agency!D9+Prog1!D9+Prog2!D9+Prog3!D9</f>
        <v>780</v>
      </c>
    </row>
    <row r="10" spans="1:6" x14ac:dyDescent="0.2">
      <c r="B10" s="2" t="s">
        <v>66</v>
      </c>
      <c r="C10" s="26">
        <f>+F21</f>
        <v>480</v>
      </c>
      <c r="D10" s="54" t="s">
        <v>84</v>
      </c>
      <c r="E10" s="34">
        <f>+Agency!C10+Prog1!C10+Prog2!C10+Prog3!C10</f>
        <v>1</v>
      </c>
      <c r="F10" s="35">
        <f>+Agency!D10+Prog1!D10+Prog2!D10+Prog3!D10</f>
        <v>480</v>
      </c>
    </row>
    <row r="11" spans="1:6" x14ac:dyDescent="0.2">
      <c r="B11" s="2" t="s">
        <v>67</v>
      </c>
      <c r="C11" s="26">
        <f>+F22</f>
        <v>300</v>
      </c>
      <c r="D11" s="54" t="s">
        <v>84</v>
      </c>
      <c r="E11" s="34">
        <f>+Agency!C11+Prog1!C11+Prog2!C11+Prog3!C11</f>
        <v>1</v>
      </c>
      <c r="F11" s="35">
        <f>+Agency!D11+Prog1!D11+Prog2!D11+Prog3!D11</f>
        <v>300</v>
      </c>
    </row>
    <row r="12" spans="1:6" x14ac:dyDescent="0.2">
      <c r="D12" s="5"/>
      <c r="E12" s="36"/>
      <c r="F12" s="36"/>
    </row>
    <row r="13" spans="1:6" x14ac:dyDescent="0.2">
      <c r="C13" s="29">
        <f>SUM(C5:C12)</f>
        <v>3860</v>
      </c>
      <c r="D13" s="31"/>
      <c r="E13" s="37">
        <f>SUM(E5:E12)</f>
        <v>5</v>
      </c>
      <c r="F13" s="38">
        <f>SUM(F5:F12)</f>
        <v>3860</v>
      </c>
    </row>
    <row r="14" spans="1:6" x14ac:dyDescent="0.2">
      <c r="B14" s="2" t="s">
        <v>125</v>
      </c>
      <c r="C14" s="31">
        <f>+C13*D14</f>
        <v>424.6</v>
      </c>
      <c r="D14" s="52">
        <v>0.11</v>
      </c>
      <c r="E14" s="39"/>
      <c r="F14" s="40"/>
    </row>
    <row r="15" spans="1:6" x14ac:dyDescent="0.2">
      <c r="B15" s="2" t="s">
        <v>68</v>
      </c>
      <c r="C15" s="31">
        <f>+Agency!E13+Agency!F13</f>
        <v>225</v>
      </c>
      <c r="D15" s="31"/>
      <c r="E15" s="39"/>
      <c r="F15" s="40"/>
    </row>
    <row r="16" spans="1:6" x14ac:dyDescent="0.2">
      <c r="C16" s="29">
        <f>SUM(C13:C15)</f>
        <v>4509.6000000000004</v>
      </c>
      <c r="D16" s="53" t="s">
        <v>126</v>
      </c>
      <c r="E16" s="39"/>
      <c r="F16" s="40"/>
    </row>
    <row r="17" spans="2:6" x14ac:dyDescent="0.2">
      <c r="D17" s="5"/>
    </row>
    <row r="18" spans="2:6" x14ac:dyDescent="0.2">
      <c r="C18" s="23" t="s">
        <v>81</v>
      </c>
      <c r="D18" s="23" t="s">
        <v>77</v>
      </c>
      <c r="E18" s="23" t="s">
        <v>79</v>
      </c>
      <c r="F18" s="23" t="s">
        <v>51</v>
      </c>
    </row>
    <row r="19" spans="2:6" x14ac:dyDescent="0.2">
      <c r="C19" s="23" t="s">
        <v>82</v>
      </c>
      <c r="D19" s="23" t="s">
        <v>78</v>
      </c>
      <c r="E19" s="23" t="s">
        <v>80</v>
      </c>
      <c r="F19" s="23" t="s">
        <v>83</v>
      </c>
    </row>
    <row r="20" spans="2:6" x14ac:dyDescent="0.2">
      <c r="B20" s="2" t="s">
        <v>65</v>
      </c>
      <c r="C20" s="41">
        <v>1.3</v>
      </c>
      <c r="D20" s="26">
        <v>20</v>
      </c>
      <c r="E20" s="26">
        <v>30</v>
      </c>
      <c r="F20" s="26">
        <f>+C20*D20*E20</f>
        <v>780</v>
      </c>
    </row>
    <row r="21" spans="2:6" x14ac:dyDescent="0.2">
      <c r="B21" s="2" t="s">
        <v>66</v>
      </c>
      <c r="C21" s="41">
        <v>1.2</v>
      </c>
      <c r="D21" s="26">
        <v>10</v>
      </c>
      <c r="E21" s="26">
        <v>40</v>
      </c>
      <c r="F21" s="26">
        <f>+C21*D21*E21</f>
        <v>480</v>
      </c>
    </row>
    <row r="22" spans="2:6" x14ac:dyDescent="0.2">
      <c r="B22" s="2" t="s">
        <v>67</v>
      </c>
      <c r="C22" s="41">
        <v>1</v>
      </c>
      <c r="D22" s="26">
        <v>10</v>
      </c>
      <c r="E22" s="26">
        <v>30</v>
      </c>
      <c r="F22" s="26">
        <f>+C22*D22*E22</f>
        <v>300</v>
      </c>
    </row>
  </sheetData>
  <mergeCells count="2">
    <mergeCell ref="E3:F3"/>
    <mergeCell ref="E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RowHeight="12.75" x14ac:dyDescent="0.2"/>
  <sheetData>
    <row r="1" spans="1:7" x14ac:dyDescent="0.2">
      <c r="A1" t="s">
        <v>33</v>
      </c>
    </row>
    <row r="2" spans="1:7" x14ac:dyDescent="0.2">
      <c r="A2" s="2" t="s">
        <v>40</v>
      </c>
    </row>
    <row r="3" spans="1:7" x14ac:dyDescent="0.2">
      <c r="A3" t="s">
        <v>34</v>
      </c>
      <c r="B3" s="15">
        <f>+Cover!B3</f>
        <v>1</v>
      </c>
    </row>
    <row r="4" spans="1:7" x14ac:dyDescent="0.2">
      <c r="D4" s="23" t="s">
        <v>74</v>
      </c>
      <c r="E4" s="95" t="s">
        <v>71</v>
      </c>
      <c r="F4" s="95"/>
    </row>
    <row r="5" spans="1:7" x14ac:dyDescent="0.2">
      <c r="C5" s="23" t="s">
        <v>72</v>
      </c>
      <c r="D5" s="23" t="s">
        <v>134</v>
      </c>
      <c r="E5" s="23" t="s">
        <v>69</v>
      </c>
      <c r="F5" s="23" t="s">
        <v>70</v>
      </c>
    </row>
    <row r="6" spans="1:7" x14ac:dyDescent="0.2">
      <c r="B6" s="2" t="s">
        <v>63</v>
      </c>
      <c r="C6" s="30">
        <v>0.25</v>
      </c>
      <c r="D6" s="26">
        <f>+Compensation!C6*C6</f>
        <v>325</v>
      </c>
      <c r="E6" s="26">
        <v>175</v>
      </c>
      <c r="F6" s="26">
        <v>50</v>
      </c>
      <c r="G6" s="27">
        <f>SUM(D6:F6)</f>
        <v>550</v>
      </c>
    </row>
    <row r="7" spans="1:7" x14ac:dyDescent="0.2">
      <c r="B7" s="2" t="s">
        <v>64</v>
      </c>
      <c r="C7" s="30">
        <v>0.15</v>
      </c>
      <c r="D7" s="26">
        <f>+Compensation!C7*C7</f>
        <v>150</v>
      </c>
      <c r="E7" s="26">
        <v>0</v>
      </c>
      <c r="F7" s="26">
        <v>0</v>
      </c>
      <c r="G7" s="27">
        <f>SUM(D7:F7)</f>
        <v>150</v>
      </c>
    </row>
    <row r="8" spans="1:7" x14ac:dyDescent="0.2">
      <c r="C8" s="30"/>
      <c r="D8" s="26"/>
      <c r="E8" s="26"/>
      <c r="F8" s="26"/>
    </row>
    <row r="9" spans="1:7" x14ac:dyDescent="0.2">
      <c r="B9" s="2" t="s">
        <v>65</v>
      </c>
      <c r="C9" s="30">
        <v>0</v>
      </c>
      <c r="D9" s="26">
        <f>+Compensation!C9*C9</f>
        <v>0</v>
      </c>
      <c r="E9" s="26">
        <v>0</v>
      </c>
      <c r="F9" s="26">
        <v>0</v>
      </c>
      <c r="G9" s="27">
        <f>SUM(D9:F9)</f>
        <v>0</v>
      </c>
    </row>
    <row r="10" spans="1:7" x14ac:dyDescent="0.2">
      <c r="B10" s="2" t="s">
        <v>66</v>
      </c>
      <c r="C10" s="30">
        <v>0</v>
      </c>
      <c r="D10" s="26">
        <f>+Compensation!C10*C10</f>
        <v>0</v>
      </c>
      <c r="E10" s="26">
        <v>0</v>
      </c>
      <c r="F10" s="26">
        <v>0</v>
      </c>
      <c r="G10" s="27">
        <f>SUM(D10:F10)</f>
        <v>0</v>
      </c>
    </row>
    <row r="11" spans="1:7" x14ac:dyDescent="0.2">
      <c r="B11" s="2" t="s">
        <v>67</v>
      </c>
      <c r="C11" s="30">
        <v>0</v>
      </c>
      <c r="D11" s="26">
        <f>+Compensation!C11*C11</f>
        <v>0</v>
      </c>
      <c r="E11" s="26">
        <v>0</v>
      </c>
      <c r="F11" s="26">
        <v>0</v>
      </c>
      <c r="G11" s="27">
        <f>SUM(D11:F11)</f>
        <v>0</v>
      </c>
    </row>
    <row r="13" spans="1:7" x14ac:dyDescent="0.2">
      <c r="D13" s="32">
        <f>SUM(D6:D12)</f>
        <v>475</v>
      </c>
      <c r="E13" s="32">
        <f>SUM(E6:E12)</f>
        <v>175</v>
      </c>
      <c r="F13" s="32">
        <f>SUM(F6:F12)</f>
        <v>50</v>
      </c>
      <c r="G13" s="32">
        <f>SUM(G6:G12)</f>
        <v>700</v>
      </c>
    </row>
    <row r="16" spans="1:7" x14ac:dyDescent="0.2">
      <c r="B16" s="16" t="s">
        <v>15</v>
      </c>
      <c r="C16" s="16"/>
      <c r="D16" s="16"/>
      <c r="F16" s="26"/>
    </row>
    <row r="17" spans="2:8" x14ac:dyDescent="0.2">
      <c r="B17" s="2"/>
      <c r="C17" s="6" t="s">
        <v>31</v>
      </c>
      <c r="F17" s="26">
        <f>(38*11)+(12*12)</f>
        <v>562</v>
      </c>
      <c r="H17" s="2" t="s">
        <v>122</v>
      </c>
    </row>
    <row r="18" spans="2:8" x14ac:dyDescent="0.2">
      <c r="B18" s="2"/>
      <c r="C18" s="6" t="s">
        <v>21</v>
      </c>
      <c r="F18" s="26">
        <f>13.75*12</f>
        <v>165</v>
      </c>
      <c r="H18" s="2" t="s">
        <v>110</v>
      </c>
    </row>
    <row r="19" spans="2:8" x14ac:dyDescent="0.2">
      <c r="B19" s="2"/>
      <c r="C19" s="6" t="s">
        <v>22</v>
      </c>
      <c r="F19" s="26">
        <v>100</v>
      </c>
      <c r="H19" s="2" t="s">
        <v>111</v>
      </c>
    </row>
    <row r="20" spans="2:8" x14ac:dyDescent="0.2">
      <c r="B20" s="2"/>
      <c r="C20" s="6" t="s">
        <v>8</v>
      </c>
      <c r="F20" s="26">
        <v>0</v>
      </c>
    </row>
    <row r="21" spans="2:8" x14ac:dyDescent="0.2">
      <c r="B21" s="2"/>
      <c r="C21" s="6" t="s">
        <v>9</v>
      </c>
      <c r="F21" s="26">
        <v>0</v>
      </c>
    </row>
    <row r="22" spans="2:8" x14ac:dyDescent="0.2">
      <c r="B22" s="2"/>
      <c r="C22" s="6" t="s">
        <v>10</v>
      </c>
      <c r="F22" s="26">
        <v>15</v>
      </c>
      <c r="H22" s="2" t="s">
        <v>112</v>
      </c>
    </row>
    <row r="23" spans="2:8" x14ac:dyDescent="0.2">
      <c r="B23" s="2"/>
      <c r="C23" s="6" t="s">
        <v>11</v>
      </c>
      <c r="F23" s="26">
        <f>12*10</f>
        <v>120</v>
      </c>
      <c r="H23" s="2" t="s">
        <v>113</v>
      </c>
    </row>
    <row r="24" spans="2:8" x14ac:dyDescent="0.2">
      <c r="B24" s="2"/>
      <c r="C24" s="6" t="s">
        <v>12</v>
      </c>
      <c r="F24" s="26">
        <v>425</v>
      </c>
      <c r="H24" s="2" t="s">
        <v>114</v>
      </c>
    </row>
    <row r="25" spans="2:8" x14ac:dyDescent="0.2">
      <c r="B25" s="2"/>
      <c r="C25" s="6" t="s">
        <v>13</v>
      </c>
      <c r="F25" s="26">
        <f>500+550</f>
        <v>1050</v>
      </c>
      <c r="H25" s="2" t="s">
        <v>123</v>
      </c>
    </row>
    <row r="26" spans="2:8" x14ac:dyDescent="0.2">
      <c r="B26" s="2"/>
      <c r="C26" s="6" t="s">
        <v>32</v>
      </c>
      <c r="F26" s="26">
        <v>715</v>
      </c>
      <c r="H26" s="2" t="s">
        <v>115</v>
      </c>
    </row>
    <row r="27" spans="2:8" x14ac:dyDescent="0.2">
      <c r="B27" s="2"/>
      <c r="C27" s="6" t="s">
        <v>14</v>
      </c>
      <c r="F27" s="26">
        <v>0</v>
      </c>
    </row>
    <row r="28" spans="2:8" x14ac:dyDescent="0.2">
      <c r="B28" s="2"/>
      <c r="C28" s="6" t="s">
        <v>23</v>
      </c>
      <c r="F28" s="26">
        <v>0</v>
      </c>
    </row>
    <row r="29" spans="2:8" x14ac:dyDescent="0.2">
      <c r="B29" s="2"/>
      <c r="C29" s="6" t="s">
        <v>23</v>
      </c>
      <c r="F29" s="26">
        <v>0</v>
      </c>
    </row>
    <row r="30" spans="2:8" x14ac:dyDescent="0.2">
      <c r="B30" s="2"/>
      <c r="C30" s="6" t="s">
        <v>23</v>
      </c>
      <c r="F30" s="26">
        <v>0</v>
      </c>
    </row>
    <row r="31" spans="2:8" x14ac:dyDescent="0.2">
      <c r="B31" s="7" t="s">
        <v>25</v>
      </c>
      <c r="D31" s="7"/>
      <c r="F31" s="29">
        <f>SUM(F16:F30)</f>
        <v>3152</v>
      </c>
    </row>
  </sheetData>
  <mergeCells count="1">
    <mergeCell ref="E4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H21" sqref="H21"/>
    </sheetView>
  </sheetViews>
  <sheetFormatPr defaultRowHeight="12.75" x14ac:dyDescent="0.2"/>
  <sheetData>
    <row r="1" spans="1:5" x14ac:dyDescent="0.2">
      <c r="A1" t="s">
        <v>33</v>
      </c>
    </row>
    <row r="2" spans="1:5" x14ac:dyDescent="0.2">
      <c r="A2" s="2" t="s">
        <v>39</v>
      </c>
    </row>
    <row r="3" spans="1:5" x14ac:dyDescent="0.2">
      <c r="A3" t="s">
        <v>34</v>
      </c>
      <c r="B3" s="15">
        <f>+Cover!B3</f>
        <v>1</v>
      </c>
    </row>
    <row r="4" spans="1:5" x14ac:dyDescent="0.2">
      <c r="C4" s="23"/>
      <c r="D4" s="23" t="s">
        <v>74</v>
      </c>
    </row>
    <row r="5" spans="1:5" x14ac:dyDescent="0.2">
      <c r="C5" s="23" t="s">
        <v>72</v>
      </c>
      <c r="D5" s="23" t="s">
        <v>134</v>
      </c>
    </row>
    <row r="6" spans="1:5" x14ac:dyDescent="0.2">
      <c r="B6" s="2" t="s">
        <v>63</v>
      </c>
      <c r="C6" s="30">
        <v>0.25</v>
      </c>
      <c r="D6" s="27">
        <f>+Compensation!C6*C6</f>
        <v>325</v>
      </c>
      <c r="E6" s="27"/>
    </row>
    <row r="7" spans="1:5" x14ac:dyDescent="0.2">
      <c r="B7" s="2" t="s">
        <v>64</v>
      </c>
      <c r="C7" s="30">
        <v>0.4</v>
      </c>
      <c r="D7" s="27">
        <f>+Compensation!C7*C7</f>
        <v>400</v>
      </c>
      <c r="E7" s="27"/>
    </row>
    <row r="8" spans="1:5" x14ac:dyDescent="0.2">
      <c r="C8" s="30"/>
    </row>
    <row r="9" spans="1:5" x14ac:dyDescent="0.2">
      <c r="B9" s="2" t="s">
        <v>65</v>
      </c>
      <c r="C9" s="30">
        <v>0.75</v>
      </c>
      <c r="D9" s="27">
        <f>+Compensation!C9*C9</f>
        <v>585</v>
      </c>
      <c r="E9" s="27"/>
    </row>
    <row r="10" spans="1:5" x14ac:dyDescent="0.2">
      <c r="B10" s="2" t="s">
        <v>66</v>
      </c>
      <c r="C10" s="30">
        <v>0.25</v>
      </c>
      <c r="D10" s="27">
        <f>+Compensation!C10*C10</f>
        <v>120</v>
      </c>
      <c r="E10" s="27"/>
    </row>
    <row r="11" spans="1:5" x14ac:dyDescent="0.2">
      <c r="B11" s="2" t="s">
        <v>67</v>
      </c>
      <c r="C11" s="30">
        <v>0</v>
      </c>
      <c r="D11" s="27">
        <f>+Compensation!C11*C11</f>
        <v>0</v>
      </c>
      <c r="E11" s="27"/>
    </row>
    <row r="13" spans="1:5" x14ac:dyDescent="0.2">
      <c r="D13" s="32">
        <f>SUM(D6:D12)</f>
        <v>1430</v>
      </c>
    </row>
    <row r="16" spans="1:5" x14ac:dyDescent="0.2">
      <c r="B16" s="16" t="s">
        <v>15</v>
      </c>
      <c r="C16" s="16"/>
    </row>
    <row r="17" spans="2:8" x14ac:dyDescent="0.2">
      <c r="B17" s="2"/>
      <c r="C17" s="6" t="s">
        <v>31</v>
      </c>
      <c r="F17" s="26">
        <v>0</v>
      </c>
    </row>
    <row r="18" spans="2:8" x14ac:dyDescent="0.2">
      <c r="B18" s="2"/>
      <c r="C18" s="6" t="s">
        <v>21</v>
      </c>
      <c r="F18" s="26">
        <v>0</v>
      </c>
    </row>
    <row r="19" spans="2:8" x14ac:dyDescent="0.2">
      <c r="B19" s="2"/>
      <c r="C19" s="6" t="s">
        <v>22</v>
      </c>
      <c r="F19" s="26">
        <v>0</v>
      </c>
    </row>
    <row r="20" spans="2:8" x14ac:dyDescent="0.2">
      <c r="B20" s="2"/>
      <c r="C20" s="6" t="s">
        <v>8</v>
      </c>
      <c r="F20" s="26">
        <v>0</v>
      </c>
    </row>
    <row r="21" spans="2:8" x14ac:dyDescent="0.2">
      <c r="B21" s="2"/>
      <c r="C21" s="6" t="s">
        <v>9</v>
      </c>
      <c r="F21" s="26">
        <f>+(25*1)+(5*2)</f>
        <v>35</v>
      </c>
      <c r="H21" s="2" t="s">
        <v>116</v>
      </c>
    </row>
    <row r="22" spans="2:8" x14ac:dyDescent="0.2">
      <c r="B22" s="2"/>
      <c r="C22" s="6" t="s">
        <v>10</v>
      </c>
      <c r="F22" s="26">
        <v>85</v>
      </c>
      <c r="H22" s="2" t="s">
        <v>124</v>
      </c>
    </row>
    <row r="23" spans="2:8" x14ac:dyDescent="0.2">
      <c r="B23" s="2"/>
      <c r="C23" s="6" t="s">
        <v>11</v>
      </c>
      <c r="F23" s="26">
        <v>0</v>
      </c>
    </row>
    <row r="24" spans="2:8" x14ac:dyDescent="0.2">
      <c r="B24" s="2"/>
      <c r="C24" s="6" t="s">
        <v>12</v>
      </c>
      <c r="F24" s="26">
        <v>0</v>
      </c>
    </row>
    <row r="25" spans="2:8" x14ac:dyDescent="0.2">
      <c r="B25" s="2"/>
      <c r="C25" s="6" t="s">
        <v>13</v>
      </c>
      <c r="F25" s="26">
        <v>0</v>
      </c>
    </row>
    <row r="26" spans="2:8" x14ac:dyDescent="0.2">
      <c r="B26" s="2"/>
      <c r="C26" s="6" t="s">
        <v>32</v>
      </c>
      <c r="F26" s="26">
        <v>0</v>
      </c>
    </row>
    <row r="27" spans="2:8" x14ac:dyDescent="0.2">
      <c r="B27" s="2"/>
      <c r="C27" s="6" t="s">
        <v>14</v>
      </c>
      <c r="F27" s="26">
        <v>0</v>
      </c>
    </row>
    <row r="28" spans="2:8" x14ac:dyDescent="0.2">
      <c r="B28" s="2"/>
      <c r="C28" s="6" t="s">
        <v>23</v>
      </c>
      <c r="F28" s="26">
        <v>0</v>
      </c>
    </row>
    <row r="29" spans="2:8" x14ac:dyDescent="0.2">
      <c r="B29" s="2"/>
      <c r="C29" s="6" t="s">
        <v>23</v>
      </c>
      <c r="F29" s="26">
        <v>0</v>
      </c>
    </row>
    <row r="30" spans="2:8" x14ac:dyDescent="0.2">
      <c r="B30" s="2"/>
      <c r="C30" s="6" t="s">
        <v>23</v>
      </c>
      <c r="F30" s="26">
        <v>0</v>
      </c>
    </row>
    <row r="31" spans="2:8" x14ac:dyDescent="0.2">
      <c r="B31" s="7" t="s">
        <v>25</v>
      </c>
      <c r="F31" s="29">
        <f>SUM(F16:F30)</f>
        <v>120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RowHeight="12.75" x14ac:dyDescent="0.2"/>
  <sheetData>
    <row r="1" spans="1:6" x14ac:dyDescent="0.2">
      <c r="A1" t="s">
        <v>33</v>
      </c>
    </row>
    <row r="2" spans="1:6" x14ac:dyDescent="0.2">
      <c r="A2" s="2" t="s">
        <v>38</v>
      </c>
    </row>
    <row r="3" spans="1:6" x14ac:dyDescent="0.2">
      <c r="A3" t="s">
        <v>34</v>
      </c>
      <c r="B3" s="15">
        <f>+Cover!B3</f>
        <v>1</v>
      </c>
    </row>
    <row r="4" spans="1:6" x14ac:dyDescent="0.2">
      <c r="D4" s="23" t="s">
        <v>74</v>
      </c>
    </row>
    <row r="5" spans="1:6" x14ac:dyDescent="0.2">
      <c r="C5" s="23" t="s">
        <v>72</v>
      </c>
      <c r="D5" s="23" t="s">
        <v>134</v>
      </c>
    </row>
    <row r="6" spans="1:6" x14ac:dyDescent="0.2">
      <c r="B6" s="2" t="s">
        <v>63</v>
      </c>
      <c r="C6" s="25">
        <v>0.25</v>
      </c>
      <c r="D6" s="27">
        <f>+Compensation!C6*C6</f>
        <v>325</v>
      </c>
      <c r="E6" s="27"/>
    </row>
    <row r="7" spans="1:6" x14ac:dyDescent="0.2">
      <c r="B7" s="2" t="s">
        <v>64</v>
      </c>
      <c r="C7" s="25">
        <v>0.2</v>
      </c>
      <c r="D7" s="27">
        <f>+Compensation!C7*C7</f>
        <v>200</v>
      </c>
      <c r="E7" s="27"/>
    </row>
    <row r="8" spans="1:6" x14ac:dyDescent="0.2">
      <c r="C8" s="25"/>
    </row>
    <row r="9" spans="1:6" x14ac:dyDescent="0.2">
      <c r="B9" s="2" t="s">
        <v>65</v>
      </c>
      <c r="C9" s="25">
        <v>0.25</v>
      </c>
      <c r="D9" s="27">
        <f>+Compensation!C9*C9</f>
        <v>195</v>
      </c>
      <c r="E9" s="27"/>
    </row>
    <row r="10" spans="1:6" x14ac:dyDescent="0.2">
      <c r="B10" s="2" t="s">
        <v>66</v>
      </c>
      <c r="C10" s="25">
        <v>0.5</v>
      </c>
      <c r="D10" s="27">
        <f>+Compensation!C10*C10</f>
        <v>240</v>
      </c>
      <c r="E10" s="27"/>
    </row>
    <row r="11" spans="1:6" x14ac:dyDescent="0.2">
      <c r="B11" s="2" t="s">
        <v>67</v>
      </c>
      <c r="C11" s="25">
        <v>0.5</v>
      </c>
      <c r="D11" s="27">
        <f>+Compensation!C11*C11</f>
        <v>150</v>
      </c>
      <c r="E11" s="27"/>
    </row>
    <row r="12" spans="1:6" x14ac:dyDescent="0.2">
      <c r="C12" s="25"/>
    </row>
    <row r="13" spans="1:6" x14ac:dyDescent="0.2">
      <c r="D13" s="32">
        <f>SUM(D6:D12)</f>
        <v>1110</v>
      </c>
    </row>
    <row r="16" spans="1:6" x14ac:dyDescent="0.2">
      <c r="B16" s="16" t="s">
        <v>15</v>
      </c>
      <c r="C16" s="16"/>
      <c r="F16" s="26"/>
    </row>
    <row r="17" spans="2:8" x14ac:dyDescent="0.2">
      <c r="B17" s="2"/>
      <c r="C17" s="6" t="s">
        <v>31</v>
      </c>
      <c r="F17" s="26">
        <v>0</v>
      </c>
    </row>
    <row r="18" spans="2:8" x14ac:dyDescent="0.2">
      <c r="B18" s="2"/>
      <c r="C18" s="6" t="s">
        <v>21</v>
      </c>
      <c r="F18" s="26">
        <v>0</v>
      </c>
    </row>
    <row r="19" spans="2:8" x14ac:dyDescent="0.2">
      <c r="B19" s="2"/>
      <c r="C19" s="6" t="s">
        <v>22</v>
      </c>
      <c r="F19" s="26">
        <v>0</v>
      </c>
    </row>
    <row r="20" spans="2:8" x14ac:dyDescent="0.2">
      <c r="B20" s="2"/>
      <c r="C20" s="6" t="s">
        <v>8</v>
      </c>
      <c r="F20" s="26">
        <v>0</v>
      </c>
    </row>
    <row r="21" spans="2:8" x14ac:dyDescent="0.2">
      <c r="B21" s="2"/>
      <c r="C21" s="6" t="s">
        <v>9</v>
      </c>
      <c r="F21" s="26">
        <f>115*0.2</f>
        <v>23</v>
      </c>
      <c r="H21" s="2" t="s">
        <v>117</v>
      </c>
    </row>
    <row r="22" spans="2:8" x14ac:dyDescent="0.2">
      <c r="B22" s="2"/>
      <c r="C22" s="6" t="s">
        <v>10</v>
      </c>
      <c r="F22" s="26">
        <v>0</v>
      </c>
    </row>
    <row r="23" spans="2:8" x14ac:dyDescent="0.2">
      <c r="B23" s="2"/>
      <c r="C23" s="6" t="s">
        <v>11</v>
      </c>
      <c r="F23" s="26">
        <v>0</v>
      </c>
    </row>
    <row r="24" spans="2:8" x14ac:dyDescent="0.2">
      <c r="B24" s="2"/>
      <c r="C24" s="6" t="s">
        <v>12</v>
      </c>
      <c r="F24" s="26">
        <v>0</v>
      </c>
    </row>
    <row r="25" spans="2:8" x14ac:dyDescent="0.2">
      <c r="B25" s="2"/>
      <c r="C25" s="6" t="s">
        <v>13</v>
      </c>
      <c r="F25" s="26">
        <v>0</v>
      </c>
    </row>
    <row r="26" spans="2:8" x14ac:dyDescent="0.2">
      <c r="B26" s="2"/>
      <c r="C26" s="6" t="s">
        <v>32</v>
      </c>
      <c r="F26" s="26">
        <v>0</v>
      </c>
    </row>
    <row r="27" spans="2:8" x14ac:dyDescent="0.2">
      <c r="B27" s="2"/>
      <c r="C27" s="6" t="s">
        <v>14</v>
      </c>
      <c r="F27" s="26">
        <v>1200</v>
      </c>
      <c r="H27" s="2" t="s">
        <v>119</v>
      </c>
    </row>
    <row r="28" spans="2:8" x14ac:dyDescent="0.2">
      <c r="B28" s="2"/>
      <c r="C28" s="6" t="s">
        <v>23</v>
      </c>
      <c r="F28" s="26">
        <v>0</v>
      </c>
    </row>
    <row r="29" spans="2:8" x14ac:dyDescent="0.2">
      <c r="B29" s="2"/>
      <c r="C29" s="6" t="s">
        <v>23</v>
      </c>
      <c r="F29" s="26">
        <v>0</v>
      </c>
    </row>
    <row r="30" spans="2:8" x14ac:dyDescent="0.2">
      <c r="B30" s="2"/>
      <c r="C30" s="6" t="s">
        <v>23</v>
      </c>
      <c r="F30" s="26">
        <v>0</v>
      </c>
    </row>
    <row r="31" spans="2:8" x14ac:dyDescent="0.2">
      <c r="B31" s="7" t="s">
        <v>25</v>
      </c>
      <c r="F31" s="29">
        <f>SUM(F16:F30)</f>
        <v>1223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</vt:lpstr>
      <vt:lpstr>SummaryByProgram</vt:lpstr>
      <vt:lpstr>Allocation</vt:lpstr>
      <vt:lpstr>Revenue</vt:lpstr>
      <vt:lpstr>InKind</vt:lpstr>
      <vt:lpstr>Compensation</vt:lpstr>
      <vt:lpstr>Agency</vt:lpstr>
      <vt:lpstr>Prog1</vt:lpstr>
      <vt:lpstr>Prog2</vt:lpstr>
      <vt:lpstr>Prog3</vt:lpstr>
    </vt:vector>
  </TitlesOfParts>
  <Company>Heveron &amp; Heveron, CPAs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Nonprofit Budget Template</dc:title>
  <dc:creator>Arts Finance Resources</dc:creator>
  <cp:keywords>Nonprofit Budget Template</cp:keywords>
  <cp:lastModifiedBy>Raheel</cp:lastModifiedBy>
  <cp:lastPrinted>2008-11-18T17:50:27Z</cp:lastPrinted>
  <dcterms:created xsi:type="dcterms:W3CDTF">1998-11-04T19:35:10Z</dcterms:created>
  <dcterms:modified xsi:type="dcterms:W3CDTF">2019-06-25T11:41:32Z</dcterms:modified>
</cp:coreProperties>
</file>